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ilisateur\Desktop\CIRCUITS MODIFIES\"/>
    </mc:Choice>
  </mc:AlternateContent>
  <workbookProtection workbookPassword="C67A" lockStructure="1"/>
  <bookViews>
    <workbookView xWindow="0" yWindow="0" windowWidth="20490" windowHeight="7455"/>
  </bookViews>
  <sheets>
    <sheet name="Feuil3" sheetId="3" r:id="rId1"/>
    <sheet name="Feuil1" sheetId="6" state="hidden" r:id="rId2"/>
    <sheet name="Feuil2" sheetId="5" state="hidden" r:id="rId3"/>
  </sheets>
  <definedNames>
    <definedName name="majorrates" localSheetId="2">Feuil2!$AC$2:$AK$91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5" l="1"/>
  <c r="M12" i="5"/>
  <c r="RU129" i="6"/>
  <c r="RP129" i="6"/>
  <c r="RK129" i="6"/>
  <c r="RF129" i="6"/>
  <c r="RF121" i="6"/>
  <c r="C1" i="6"/>
  <c r="MS160" i="6"/>
  <c r="Q21" i="3"/>
  <c r="MT150" i="6"/>
  <c r="MS150" i="6"/>
  <c r="MT153" i="6"/>
  <c r="MT157" i="6"/>
  <c r="MS164" i="6"/>
  <c r="P21" i="3"/>
  <c r="MZ150" i="6"/>
  <c r="MY150" i="6"/>
  <c r="MY160" i="6"/>
  <c r="MZ153" i="6"/>
  <c r="MZ157" i="6"/>
  <c r="MY166" i="6"/>
  <c r="O21" i="3"/>
  <c r="NF150" i="6"/>
  <c r="NE150" i="6"/>
  <c r="NE160" i="6"/>
  <c r="NF153" i="6"/>
  <c r="NF157" i="6"/>
  <c r="NE168" i="6"/>
  <c r="N21" i="3"/>
  <c r="NL150" i="6"/>
  <c r="NK150" i="6"/>
  <c r="NK160" i="6"/>
  <c r="NL153" i="6"/>
  <c r="NL157" i="6"/>
  <c r="NK170" i="6"/>
  <c r="M21" i="3"/>
  <c r="NK169" i="6"/>
  <c r="NL170" i="6"/>
  <c r="NL169" i="6"/>
  <c r="NL156" i="6"/>
  <c r="NE167" i="6"/>
  <c r="NF168" i="6"/>
  <c r="NF167" i="6"/>
  <c r="NF156" i="6"/>
  <c r="MY165" i="6"/>
  <c r="MZ156" i="6"/>
  <c r="MZ166" i="6"/>
  <c r="MZ165" i="6"/>
  <c r="MS163" i="6"/>
  <c r="PA112" i="6"/>
  <c r="OZ112" i="6"/>
  <c r="ON122" i="6"/>
  <c r="OT122" i="6"/>
  <c r="OZ122" i="6"/>
  <c r="PA115" i="6"/>
  <c r="PA119" i="6"/>
  <c r="OZ130" i="6"/>
  <c r="MT164" i="6"/>
  <c r="MT163" i="6"/>
  <c r="MT156" i="6"/>
  <c r="NP131" i="6"/>
  <c r="Q19" i="3"/>
  <c r="NQ121" i="6"/>
  <c r="NP121" i="6"/>
  <c r="NQ124" i="6"/>
  <c r="NQ128" i="6"/>
  <c r="NP135" i="6"/>
  <c r="P19" i="3"/>
  <c r="NW121" i="6"/>
  <c r="NV121" i="6"/>
  <c r="NV131" i="6"/>
  <c r="NW124" i="6"/>
  <c r="NW128" i="6"/>
  <c r="NV137" i="6"/>
  <c r="O19" i="3"/>
  <c r="OC121" i="6"/>
  <c r="OB121" i="6"/>
  <c r="OB131" i="6"/>
  <c r="OC124" i="6"/>
  <c r="OC128" i="6"/>
  <c r="OB139" i="6"/>
  <c r="N19" i="3"/>
  <c r="OI121" i="6"/>
  <c r="OH121" i="6"/>
  <c r="OH131" i="6"/>
  <c r="OI124" i="6"/>
  <c r="OI128" i="6"/>
  <c r="OH141" i="6"/>
  <c r="M19" i="3"/>
  <c r="OI141" i="6"/>
  <c r="OH140" i="6"/>
  <c r="OI140" i="6"/>
  <c r="OI127" i="6"/>
  <c r="OB138" i="6"/>
  <c r="OC139" i="6"/>
  <c r="OC138" i="6"/>
  <c r="OC127" i="6"/>
  <c r="NV136" i="6"/>
  <c r="NW137" i="6"/>
  <c r="NW136" i="6"/>
  <c r="NW127" i="6"/>
  <c r="NQ135" i="6"/>
  <c r="NP134" i="6"/>
  <c r="NQ134" i="6"/>
  <c r="OU112" i="6"/>
  <c r="OT112" i="6"/>
  <c r="OU115" i="6"/>
  <c r="OU119" i="6"/>
  <c r="OT128" i="6"/>
  <c r="NQ127" i="6"/>
  <c r="Q18" i="3"/>
  <c r="OO112" i="6"/>
  <c r="ON112" i="6"/>
  <c r="OO115" i="6"/>
  <c r="OO119" i="6"/>
  <c r="ON126" i="6"/>
  <c r="P18" i="3"/>
  <c r="O18" i="3"/>
  <c r="OU128" i="6"/>
  <c r="OT127" i="6"/>
  <c r="OU127" i="6"/>
  <c r="N18" i="3"/>
  <c r="PG112" i="6"/>
  <c r="PF112" i="6"/>
  <c r="PF122" i="6"/>
  <c r="PG115" i="6"/>
  <c r="PG119" i="6"/>
  <c r="PF132" i="6"/>
  <c r="M18" i="3"/>
  <c r="PG132" i="6"/>
  <c r="PF131" i="6"/>
  <c r="PG131" i="6"/>
  <c r="PG118" i="6"/>
  <c r="PA130" i="6"/>
  <c r="OZ129" i="6"/>
  <c r="PA129" i="6"/>
  <c r="PA118" i="6"/>
  <c r="OU118" i="6"/>
  <c r="OO118" i="6"/>
  <c r="OO126" i="6"/>
  <c r="ON125" i="6"/>
  <c r="OO125" i="6"/>
  <c r="RE133" i="6"/>
  <c r="Q20" i="3"/>
  <c r="RF123" i="6"/>
  <c r="RE123" i="6"/>
  <c r="RF126" i="6"/>
  <c r="RF130" i="6"/>
  <c r="RF137" i="6"/>
  <c r="P20" i="3"/>
  <c r="RK87" i="6"/>
  <c r="RK94" i="6"/>
  <c r="RK121" i="6"/>
  <c r="RK123" i="6"/>
  <c r="RJ84" i="6"/>
  <c r="RJ94" i="6"/>
  <c r="RJ123" i="6"/>
  <c r="RJ133" i="6"/>
  <c r="RK126" i="6"/>
  <c r="RK130" i="6"/>
  <c r="RK139" i="6"/>
  <c r="O20" i="3"/>
  <c r="RP87" i="6"/>
  <c r="RP94" i="6"/>
  <c r="RP121" i="6"/>
  <c r="RP123" i="6"/>
  <c r="RO84" i="6"/>
  <c r="RO94" i="6"/>
  <c r="RO123" i="6"/>
  <c r="RO133" i="6"/>
  <c r="RP126" i="6"/>
  <c r="RP130" i="6"/>
  <c r="RP141" i="6"/>
  <c r="N20" i="3"/>
  <c r="RU87" i="6"/>
  <c r="RU94" i="6"/>
  <c r="RU121" i="6"/>
  <c r="RU123" i="6"/>
  <c r="RT84" i="6"/>
  <c r="RT94" i="6"/>
  <c r="RT123" i="6"/>
  <c r="RT133" i="6"/>
  <c r="RU126" i="6"/>
  <c r="RU130" i="6"/>
  <c r="RU143" i="6"/>
  <c r="M20" i="3"/>
  <c r="RU142" i="6"/>
  <c r="RQ141" i="6"/>
  <c r="RP140" i="6"/>
  <c r="RQ140" i="6"/>
  <c r="RL139" i="6"/>
  <c r="RK138" i="6"/>
  <c r="RL138" i="6"/>
  <c r="SD122" i="6"/>
  <c r="SI122" i="6"/>
  <c r="SN122" i="6"/>
  <c r="SN151" i="6"/>
  <c r="SM151" i="6"/>
  <c r="SM161" i="6"/>
  <c r="SN154" i="6"/>
  <c r="SN158" i="6"/>
  <c r="SN171" i="6"/>
  <c r="SN170" i="6"/>
  <c r="SO170" i="6"/>
  <c r="SI151" i="6"/>
  <c r="SH151" i="6"/>
  <c r="SH161" i="6"/>
  <c r="SI154" i="6"/>
  <c r="SI158" i="6"/>
  <c r="SJ168" i="6"/>
  <c r="SI169" i="6"/>
  <c r="SI168" i="6"/>
  <c r="SD151" i="6"/>
  <c r="SC151" i="6"/>
  <c r="SC161" i="6"/>
  <c r="SD154" i="6"/>
  <c r="SD158" i="6"/>
  <c r="SD167" i="6"/>
  <c r="SE167" i="6"/>
  <c r="SD166" i="6"/>
  <c r="SE166" i="6"/>
  <c r="RX151" i="6"/>
  <c r="RX161" i="6"/>
  <c r="RX162" i="6"/>
  <c r="RY151" i="6"/>
  <c r="RY165" i="6"/>
  <c r="RY164" i="6"/>
  <c r="RF136" i="6"/>
  <c r="RE134" i="6"/>
  <c r="RG136" i="6"/>
  <c r="RG137" i="6"/>
  <c r="SN157" i="6"/>
  <c r="SI157" i="6"/>
  <c r="SD157" i="6"/>
  <c r="RY157" i="6"/>
  <c r="RY154" i="6"/>
  <c r="RY158" i="6"/>
  <c r="Q22" i="3"/>
  <c r="RZ165" i="6"/>
  <c r="P22" i="3"/>
  <c r="O22" i="3"/>
  <c r="SJ169" i="6"/>
  <c r="N22" i="3"/>
  <c r="SO171" i="6"/>
  <c r="M22" i="3"/>
  <c r="HF206" i="6"/>
  <c r="HF205" i="6"/>
  <c r="HF204" i="6"/>
  <c r="TI203" i="6"/>
  <c r="TD203" i="6"/>
  <c r="SY203" i="6"/>
  <c r="ST203" i="6"/>
  <c r="HF203" i="6"/>
  <c r="TI202" i="6"/>
  <c r="TD202" i="6"/>
  <c r="SY202" i="6"/>
  <c r="ST202" i="6"/>
  <c r="TI201" i="6"/>
  <c r="TD201" i="6"/>
  <c r="SY201" i="6"/>
  <c r="ST201" i="6"/>
  <c r="HL19" i="6"/>
  <c r="HQ19" i="6"/>
  <c r="HV19" i="6"/>
  <c r="HL20" i="6"/>
  <c r="HQ20" i="6"/>
  <c r="HV20" i="6"/>
  <c r="HQ21" i="6"/>
  <c r="HV21" i="6"/>
  <c r="HL22" i="6"/>
  <c r="HQ22" i="6"/>
  <c r="HV22" i="6"/>
  <c r="HL23" i="6"/>
  <c r="HQ23" i="6"/>
  <c r="HV23" i="6"/>
  <c r="HL24" i="6"/>
  <c r="HQ24" i="6"/>
  <c r="HV24" i="6"/>
  <c r="HL25" i="6"/>
  <c r="HQ25" i="6"/>
  <c r="HV25" i="6"/>
  <c r="HL26" i="6"/>
  <c r="HQ26" i="6"/>
  <c r="HV26" i="6"/>
  <c r="HL27" i="6"/>
  <c r="HQ27" i="6"/>
  <c r="HV27" i="6"/>
  <c r="HL28" i="6"/>
  <c r="HQ28" i="6"/>
  <c r="HV28" i="6"/>
  <c r="HL29" i="6"/>
  <c r="HQ29" i="6"/>
  <c r="HV29" i="6"/>
  <c r="HL30" i="6"/>
  <c r="HQ30" i="6"/>
  <c r="HV30" i="6"/>
  <c r="HL31" i="6"/>
  <c r="HQ31" i="6"/>
  <c r="HV31" i="6"/>
  <c r="HL32" i="6"/>
  <c r="HQ32" i="6"/>
  <c r="HV32" i="6"/>
  <c r="HL33" i="6"/>
  <c r="HQ33" i="6"/>
  <c r="HV33" i="6"/>
  <c r="HL34" i="6"/>
  <c r="HQ34" i="6"/>
  <c r="HV34" i="6"/>
  <c r="HL35" i="6"/>
  <c r="HQ35" i="6"/>
  <c r="HV35" i="6"/>
  <c r="HL36" i="6"/>
  <c r="HQ36" i="6"/>
  <c r="HV36" i="6"/>
  <c r="HL37" i="6"/>
  <c r="HQ37" i="6"/>
  <c r="HV37" i="6"/>
  <c r="HL38" i="6"/>
  <c r="HQ38" i="6"/>
  <c r="HV38" i="6"/>
  <c r="HL39" i="6"/>
  <c r="HQ39" i="6"/>
  <c r="HV39" i="6"/>
  <c r="HL40" i="6"/>
  <c r="HQ40" i="6"/>
  <c r="HV40" i="6"/>
  <c r="HL41" i="6"/>
  <c r="HQ41" i="6"/>
  <c r="HV41" i="6"/>
  <c r="HL42" i="6"/>
  <c r="HQ42" i="6"/>
  <c r="HV42" i="6"/>
  <c r="HL43" i="6"/>
  <c r="HQ43" i="6"/>
  <c r="HV43" i="6"/>
  <c r="HL44" i="6"/>
  <c r="HQ44" i="6"/>
  <c r="HV44" i="6"/>
  <c r="HL45" i="6"/>
  <c r="HQ45" i="6"/>
  <c r="HV45" i="6"/>
  <c r="HL46" i="6"/>
  <c r="HQ46" i="6"/>
  <c r="HV46" i="6"/>
  <c r="HL47" i="6"/>
  <c r="HQ47" i="6"/>
  <c r="HV47" i="6"/>
  <c r="HL48" i="6"/>
  <c r="HQ48" i="6"/>
  <c r="HV48" i="6"/>
  <c r="HL49" i="6"/>
  <c r="HQ49" i="6"/>
  <c r="HV49" i="6"/>
  <c r="HG50" i="6"/>
  <c r="HL50" i="6"/>
  <c r="HQ50" i="6"/>
  <c r="HV50" i="6"/>
  <c r="HL51" i="6"/>
  <c r="HQ51" i="6"/>
  <c r="HV51" i="6"/>
  <c r="HL52" i="6"/>
  <c r="HQ52" i="6"/>
  <c r="HV52" i="6"/>
  <c r="HL53" i="6"/>
  <c r="HQ53" i="6"/>
  <c r="HV53" i="6"/>
  <c r="HL54" i="6"/>
  <c r="HQ54" i="6"/>
  <c r="HV54" i="6"/>
  <c r="HL55" i="6"/>
  <c r="HQ55" i="6"/>
  <c r="HV55" i="6"/>
  <c r="HL56" i="6"/>
  <c r="HQ56" i="6"/>
  <c r="HV56" i="6"/>
  <c r="HL57" i="6"/>
  <c r="HQ57" i="6"/>
  <c r="HV57" i="6"/>
  <c r="HL58" i="6"/>
  <c r="HQ58" i="6"/>
  <c r="HV58" i="6"/>
  <c r="HL59" i="6"/>
  <c r="HQ59" i="6"/>
  <c r="HV59" i="6"/>
  <c r="HL60" i="6"/>
  <c r="HQ60" i="6"/>
  <c r="HV60" i="6"/>
  <c r="HL61" i="6"/>
  <c r="HQ61" i="6"/>
  <c r="HV61" i="6"/>
  <c r="HL62" i="6"/>
  <c r="HQ62" i="6"/>
  <c r="HV62" i="6"/>
  <c r="HL63" i="6"/>
  <c r="HQ63" i="6"/>
  <c r="HV63" i="6"/>
  <c r="HL64" i="6"/>
  <c r="HQ64" i="6"/>
  <c r="HV64" i="6"/>
  <c r="HL65" i="6"/>
  <c r="HQ65" i="6"/>
  <c r="HV65" i="6"/>
  <c r="HL66" i="6"/>
  <c r="HQ66" i="6"/>
  <c r="HV66" i="6"/>
  <c r="HL67" i="6"/>
  <c r="HQ67" i="6"/>
  <c r="HV67" i="6"/>
  <c r="HL68" i="6"/>
  <c r="HQ68" i="6"/>
  <c r="HV68" i="6"/>
  <c r="HL69" i="6"/>
  <c r="HQ69" i="6"/>
  <c r="HV69" i="6"/>
  <c r="HL70" i="6"/>
  <c r="HQ70" i="6"/>
  <c r="HV70" i="6"/>
  <c r="HL71" i="6"/>
  <c r="HQ71" i="6"/>
  <c r="HV71" i="6"/>
  <c r="HL72" i="6"/>
  <c r="HQ72" i="6"/>
  <c r="HV72" i="6"/>
  <c r="HL73" i="6"/>
  <c r="HQ73" i="6"/>
  <c r="HV73" i="6"/>
  <c r="HL74" i="6"/>
  <c r="HQ74" i="6"/>
  <c r="HV74" i="6"/>
  <c r="HL75" i="6"/>
  <c r="HQ75" i="6"/>
  <c r="HV75" i="6"/>
  <c r="HL76" i="6"/>
  <c r="HQ76" i="6"/>
  <c r="HV76" i="6"/>
  <c r="HL77" i="6"/>
  <c r="HQ77" i="6"/>
  <c r="HV77" i="6"/>
  <c r="HL78" i="6"/>
  <c r="HQ78" i="6"/>
  <c r="HV78" i="6"/>
  <c r="HL79" i="6"/>
  <c r="HQ79" i="6"/>
  <c r="HV79" i="6"/>
  <c r="HL80" i="6"/>
  <c r="HQ80" i="6"/>
  <c r="HV80" i="6"/>
  <c r="HL81" i="6"/>
  <c r="HQ81" i="6"/>
  <c r="HV81" i="6"/>
  <c r="HL82" i="6"/>
  <c r="HQ82" i="6"/>
  <c r="HV82" i="6"/>
  <c r="HL83" i="6"/>
  <c r="HQ83" i="6"/>
  <c r="HV83" i="6"/>
  <c r="HL84" i="6"/>
  <c r="HQ84" i="6"/>
  <c r="HV84" i="6"/>
  <c r="HL85" i="6"/>
  <c r="HQ85" i="6"/>
  <c r="HV85" i="6"/>
  <c r="HL86" i="6"/>
  <c r="HQ86" i="6"/>
  <c r="HV86" i="6"/>
  <c r="HL87" i="6"/>
  <c r="HQ87" i="6"/>
  <c r="HV87" i="6"/>
  <c r="HL88" i="6"/>
  <c r="HQ88" i="6"/>
  <c r="HV88" i="6"/>
  <c r="HL89" i="6"/>
  <c r="HQ89" i="6"/>
  <c r="HV89" i="6"/>
  <c r="HL90" i="6"/>
  <c r="HQ90" i="6"/>
  <c r="HV90" i="6"/>
  <c r="HL91" i="6"/>
  <c r="HQ91" i="6"/>
  <c r="HV91" i="6"/>
  <c r="HL92" i="6"/>
  <c r="HQ92" i="6"/>
  <c r="HV92" i="6"/>
  <c r="HL93" i="6"/>
  <c r="HQ93" i="6"/>
  <c r="HV93" i="6"/>
  <c r="HL94" i="6"/>
  <c r="HQ94" i="6"/>
  <c r="HV94" i="6"/>
  <c r="HL95" i="6"/>
  <c r="HQ95" i="6"/>
  <c r="HV95" i="6"/>
  <c r="HL96" i="6"/>
  <c r="HQ96" i="6"/>
  <c r="HV96" i="6"/>
  <c r="HL97" i="6"/>
  <c r="HQ97" i="6"/>
  <c r="HV97" i="6"/>
  <c r="HL98" i="6"/>
  <c r="HQ98" i="6"/>
  <c r="HV98" i="6"/>
  <c r="HL99" i="6"/>
  <c r="HQ99" i="6"/>
  <c r="HV99" i="6"/>
  <c r="HL100" i="6"/>
  <c r="HQ100" i="6"/>
  <c r="HV100" i="6"/>
  <c r="HL101" i="6"/>
  <c r="HQ101" i="6"/>
  <c r="HV101" i="6"/>
  <c r="HL102" i="6"/>
  <c r="HQ102" i="6"/>
  <c r="HV102" i="6"/>
  <c r="HL103" i="6"/>
  <c r="HQ103" i="6"/>
  <c r="HV103" i="6"/>
  <c r="HL104" i="6"/>
  <c r="HQ104" i="6"/>
  <c r="HV104" i="6"/>
  <c r="HL105" i="6"/>
  <c r="HQ105" i="6"/>
  <c r="HV105" i="6"/>
  <c r="HL106" i="6"/>
  <c r="HQ106" i="6"/>
  <c r="HV106" i="6"/>
  <c r="HL107" i="6"/>
  <c r="HQ107" i="6"/>
  <c r="HV107" i="6"/>
  <c r="HL108" i="6"/>
  <c r="HQ108" i="6"/>
  <c r="HV108" i="6"/>
  <c r="HL109" i="6"/>
  <c r="HQ109" i="6"/>
  <c r="HV109" i="6"/>
  <c r="HL110" i="6"/>
  <c r="HQ110" i="6"/>
  <c r="HV110" i="6"/>
  <c r="HL111" i="6"/>
  <c r="HQ111" i="6"/>
  <c r="HV111" i="6"/>
  <c r="HL112" i="6"/>
  <c r="HQ112" i="6"/>
  <c r="HV112" i="6"/>
  <c r="HL113" i="6"/>
  <c r="HQ113" i="6"/>
  <c r="HV113" i="6"/>
  <c r="HL114" i="6"/>
  <c r="HQ114" i="6"/>
  <c r="HV114" i="6"/>
  <c r="HL115" i="6"/>
  <c r="HQ115" i="6"/>
  <c r="HV115" i="6"/>
  <c r="HL116" i="6"/>
  <c r="HQ116" i="6"/>
  <c r="HV116" i="6"/>
  <c r="HL117" i="6"/>
  <c r="HQ117" i="6"/>
  <c r="HV117" i="6"/>
  <c r="HL118" i="6"/>
  <c r="HQ118" i="6"/>
  <c r="HV118" i="6"/>
  <c r="HL119" i="6"/>
  <c r="HQ119" i="6"/>
  <c r="HV119" i="6"/>
  <c r="HL120" i="6"/>
  <c r="HQ120" i="6"/>
  <c r="HV120" i="6"/>
  <c r="HL121" i="6"/>
  <c r="HQ121" i="6"/>
  <c r="HV121" i="6"/>
  <c r="HL122" i="6"/>
  <c r="HQ122" i="6"/>
  <c r="HV122" i="6"/>
  <c r="HL123" i="6"/>
  <c r="HQ123" i="6"/>
  <c r="HV123" i="6"/>
  <c r="HL124" i="6"/>
  <c r="HQ124" i="6"/>
  <c r="HV124" i="6"/>
  <c r="HL125" i="6"/>
  <c r="HQ125" i="6"/>
  <c r="HV125" i="6"/>
  <c r="HL126" i="6"/>
  <c r="HQ126" i="6"/>
  <c r="HV126" i="6"/>
  <c r="HL127" i="6"/>
  <c r="HQ127" i="6"/>
  <c r="HV127" i="6"/>
  <c r="HL128" i="6"/>
  <c r="HQ128" i="6"/>
  <c r="HV128" i="6"/>
  <c r="HL129" i="6"/>
  <c r="HQ129" i="6"/>
  <c r="HV129" i="6"/>
  <c r="HL130" i="6"/>
  <c r="HQ130" i="6"/>
  <c r="HV130" i="6"/>
  <c r="HL131" i="6"/>
  <c r="HQ131" i="6"/>
  <c r="HV131" i="6"/>
  <c r="HL132" i="6"/>
  <c r="HQ132" i="6"/>
  <c r="HV132" i="6"/>
  <c r="HL133" i="6"/>
  <c r="HQ133" i="6"/>
  <c r="HV133" i="6"/>
  <c r="HL134" i="6"/>
  <c r="HQ134" i="6"/>
  <c r="HV134" i="6"/>
  <c r="HL135" i="6"/>
  <c r="HQ135" i="6"/>
  <c r="HV135" i="6"/>
  <c r="HL136" i="6"/>
  <c r="HQ136" i="6"/>
  <c r="HV136" i="6"/>
  <c r="HL137" i="6"/>
  <c r="HQ137" i="6"/>
  <c r="HV137" i="6"/>
  <c r="HL138" i="6"/>
  <c r="HQ138" i="6"/>
  <c r="HV138" i="6"/>
  <c r="HL139" i="6"/>
  <c r="HQ139" i="6"/>
  <c r="HV139" i="6"/>
  <c r="HL140" i="6"/>
  <c r="HQ140" i="6"/>
  <c r="HV140" i="6"/>
  <c r="HL141" i="6"/>
  <c r="HQ141" i="6"/>
  <c r="HV141" i="6"/>
  <c r="HL142" i="6"/>
  <c r="HQ142" i="6"/>
  <c r="HV142" i="6"/>
  <c r="HL143" i="6"/>
  <c r="HQ143" i="6"/>
  <c r="HV143" i="6"/>
  <c r="HL144" i="6"/>
  <c r="HQ144" i="6"/>
  <c r="HV144" i="6"/>
  <c r="HL145" i="6"/>
  <c r="HQ145" i="6"/>
  <c r="HV145" i="6"/>
  <c r="HL146" i="6"/>
  <c r="HQ146" i="6"/>
  <c r="HV146" i="6"/>
  <c r="HL147" i="6"/>
  <c r="HQ147" i="6"/>
  <c r="HV147" i="6"/>
  <c r="HL148" i="6"/>
  <c r="HQ148" i="6"/>
  <c r="HV148" i="6"/>
  <c r="HL149" i="6"/>
  <c r="HQ149" i="6"/>
  <c r="HV149" i="6"/>
  <c r="HL150" i="6"/>
  <c r="HQ150" i="6"/>
  <c r="HV150" i="6"/>
  <c r="HL151" i="6"/>
  <c r="HQ151" i="6"/>
  <c r="HV151" i="6"/>
  <c r="HL152" i="6"/>
  <c r="HQ152" i="6"/>
  <c r="HV152" i="6"/>
  <c r="HL153" i="6"/>
  <c r="HQ153" i="6"/>
  <c r="HV153" i="6"/>
  <c r="HL154" i="6"/>
  <c r="HQ154" i="6"/>
  <c r="HV154" i="6"/>
  <c r="HL155" i="6"/>
  <c r="HQ155" i="6"/>
  <c r="HV155" i="6"/>
  <c r="HL156" i="6"/>
  <c r="HQ156" i="6"/>
  <c r="HV156" i="6"/>
  <c r="HL157" i="6"/>
  <c r="HQ157" i="6"/>
  <c r="HV157" i="6"/>
  <c r="HL158" i="6"/>
  <c r="HQ158" i="6"/>
  <c r="HV158" i="6"/>
  <c r="HL159" i="6"/>
  <c r="HQ159" i="6"/>
  <c r="HV159" i="6"/>
  <c r="HL160" i="6"/>
  <c r="HQ160" i="6"/>
  <c r="HV160" i="6"/>
  <c r="HL161" i="6"/>
  <c r="HQ161" i="6"/>
  <c r="HV161" i="6"/>
  <c r="HL162" i="6"/>
  <c r="HQ162" i="6"/>
  <c r="HV162" i="6"/>
  <c r="HL163" i="6"/>
  <c r="HQ163" i="6"/>
  <c r="HV163" i="6"/>
  <c r="HL164" i="6"/>
  <c r="HQ164" i="6"/>
  <c r="HV164" i="6"/>
  <c r="HL165" i="6"/>
  <c r="HQ165" i="6"/>
  <c r="HV165" i="6"/>
  <c r="HL166" i="6"/>
  <c r="HQ166" i="6"/>
  <c r="HV166" i="6"/>
  <c r="HL167" i="6"/>
  <c r="HQ167" i="6"/>
  <c r="HV167" i="6"/>
  <c r="HL168" i="6"/>
  <c r="HQ168" i="6"/>
  <c r="HV168" i="6"/>
  <c r="HL169" i="6"/>
  <c r="HQ169" i="6"/>
  <c r="HV169" i="6"/>
  <c r="HL170" i="6"/>
  <c r="HQ170" i="6"/>
  <c r="HV170" i="6"/>
  <c r="HL171" i="6"/>
  <c r="HQ171" i="6"/>
  <c r="HV171" i="6"/>
  <c r="HL172" i="6"/>
  <c r="HQ172" i="6"/>
  <c r="HV172" i="6"/>
  <c r="HL173" i="6"/>
  <c r="HQ173" i="6"/>
  <c r="HV173" i="6"/>
  <c r="HL174" i="6"/>
  <c r="HQ174" i="6"/>
  <c r="HV174" i="6"/>
  <c r="HL175" i="6"/>
  <c r="HQ175" i="6"/>
  <c r="HV175" i="6"/>
  <c r="HL176" i="6"/>
  <c r="HQ176" i="6"/>
  <c r="HV176" i="6"/>
  <c r="HL177" i="6"/>
  <c r="HQ177" i="6"/>
  <c r="HV177" i="6"/>
  <c r="HG178" i="6"/>
  <c r="HL178" i="6"/>
  <c r="HQ178" i="6"/>
  <c r="HV178" i="6"/>
  <c r="HL179" i="6"/>
  <c r="HQ179" i="6"/>
  <c r="HV179" i="6"/>
  <c r="HV181" i="6"/>
  <c r="HK19" i="6"/>
  <c r="HP19" i="6"/>
  <c r="HU19" i="6"/>
  <c r="HK20" i="6"/>
  <c r="HP20" i="6"/>
  <c r="HU20" i="6"/>
  <c r="HK21" i="6"/>
  <c r="HP21" i="6"/>
  <c r="HU21" i="6"/>
  <c r="HK22" i="6"/>
  <c r="HP22" i="6"/>
  <c r="HU22" i="6"/>
  <c r="HK23" i="6"/>
  <c r="HP23" i="6"/>
  <c r="HU23" i="6"/>
  <c r="HK24" i="6"/>
  <c r="HP24" i="6"/>
  <c r="HU24" i="6"/>
  <c r="HK25" i="6"/>
  <c r="HP25" i="6"/>
  <c r="HU25" i="6"/>
  <c r="HK26" i="6"/>
  <c r="HP26" i="6"/>
  <c r="HU26" i="6"/>
  <c r="HK27" i="6"/>
  <c r="HP27" i="6"/>
  <c r="HU27" i="6"/>
  <c r="HK28" i="6"/>
  <c r="HP28" i="6"/>
  <c r="HU28" i="6"/>
  <c r="HK29" i="6"/>
  <c r="HP29" i="6"/>
  <c r="HU29" i="6"/>
  <c r="HK30" i="6"/>
  <c r="HP30" i="6"/>
  <c r="HU30" i="6"/>
  <c r="HK31" i="6"/>
  <c r="HP31" i="6"/>
  <c r="HU31" i="6"/>
  <c r="HK32" i="6"/>
  <c r="HP32" i="6"/>
  <c r="HU32" i="6"/>
  <c r="HK33" i="6"/>
  <c r="HP33" i="6"/>
  <c r="HU33" i="6"/>
  <c r="HK34" i="6"/>
  <c r="HP34" i="6"/>
  <c r="HU34" i="6"/>
  <c r="HK35" i="6"/>
  <c r="HP35" i="6"/>
  <c r="HU35" i="6"/>
  <c r="HK36" i="6"/>
  <c r="HP36" i="6"/>
  <c r="HU36" i="6"/>
  <c r="HK37" i="6"/>
  <c r="HP37" i="6"/>
  <c r="HU37" i="6"/>
  <c r="HK38" i="6"/>
  <c r="HP38" i="6"/>
  <c r="HU38" i="6"/>
  <c r="HK39" i="6"/>
  <c r="HP39" i="6"/>
  <c r="HU39" i="6"/>
  <c r="HK40" i="6"/>
  <c r="HP40" i="6"/>
  <c r="HU40" i="6"/>
  <c r="HK41" i="6"/>
  <c r="HP41" i="6"/>
  <c r="HU41" i="6"/>
  <c r="HK42" i="6"/>
  <c r="HP42" i="6"/>
  <c r="HU42" i="6"/>
  <c r="HK43" i="6"/>
  <c r="HP43" i="6"/>
  <c r="HU43" i="6"/>
  <c r="HK44" i="6"/>
  <c r="HP44" i="6"/>
  <c r="HU44" i="6"/>
  <c r="HK45" i="6"/>
  <c r="HP45" i="6"/>
  <c r="HU45" i="6"/>
  <c r="HK46" i="6"/>
  <c r="HP46" i="6"/>
  <c r="HU46" i="6"/>
  <c r="HK47" i="6"/>
  <c r="HP47" i="6"/>
  <c r="HU47" i="6"/>
  <c r="HK48" i="6"/>
  <c r="HP48" i="6"/>
  <c r="HU48" i="6"/>
  <c r="HK49" i="6"/>
  <c r="HP49" i="6"/>
  <c r="HU49" i="6"/>
  <c r="HK50" i="6"/>
  <c r="HP50" i="6"/>
  <c r="HU50" i="6"/>
  <c r="HK51" i="6"/>
  <c r="HP51" i="6"/>
  <c r="HU51" i="6"/>
  <c r="HK52" i="6"/>
  <c r="HP52" i="6"/>
  <c r="HU52" i="6"/>
  <c r="HK53" i="6"/>
  <c r="HP53" i="6"/>
  <c r="HU53" i="6"/>
  <c r="HK54" i="6"/>
  <c r="HP54" i="6"/>
  <c r="HU54" i="6"/>
  <c r="HK55" i="6"/>
  <c r="HP55" i="6"/>
  <c r="HU55" i="6"/>
  <c r="HK56" i="6"/>
  <c r="HP56" i="6"/>
  <c r="HU56" i="6"/>
  <c r="HK57" i="6"/>
  <c r="HP57" i="6"/>
  <c r="HU57" i="6"/>
  <c r="HK58" i="6"/>
  <c r="HP58" i="6"/>
  <c r="HU58" i="6"/>
  <c r="HK59" i="6"/>
  <c r="HP59" i="6"/>
  <c r="HU59" i="6"/>
  <c r="HK60" i="6"/>
  <c r="HP60" i="6"/>
  <c r="HU60" i="6"/>
  <c r="HK61" i="6"/>
  <c r="HP61" i="6"/>
  <c r="HU61" i="6"/>
  <c r="HK62" i="6"/>
  <c r="HP62" i="6"/>
  <c r="HU62" i="6"/>
  <c r="HK63" i="6"/>
  <c r="HP63" i="6"/>
  <c r="HU63" i="6"/>
  <c r="HK64" i="6"/>
  <c r="HP64" i="6"/>
  <c r="HU64" i="6"/>
  <c r="HK65" i="6"/>
  <c r="HP65" i="6"/>
  <c r="HU65" i="6"/>
  <c r="HK66" i="6"/>
  <c r="HP66" i="6"/>
  <c r="HU66" i="6"/>
  <c r="HK67" i="6"/>
  <c r="HP67" i="6"/>
  <c r="HU67" i="6"/>
  <c r="HK68" i="6"/>
  <c r="HP68" i="6"/>
  <c r="HU68" i="6"/>
  <c r="HK69" i="6"/>
  <c r="HP69" i="6"/>
  <c r="HU69" i="6"/>
  <c r="HK70" i="6"/>
  <c r="HP70" i="6"/>
  <c r="HU70" i="6"/>
  <c r="HK71" i="6"/>
  <c r="HP71" i="6"/>
  <c r="HU71" i="6"/>
  <c r="HK72" i="6"/>
  <c r="HP72" i="6"/>
  <c r="HU72" i="6"/>
  <c r="HK73" i="6"/>
  <c r="HP73" i="6"/>
  <c r="HU73" i="6"/>
  <c r="HK74" i="6"/>
  <c r="HP74" i="6"/>
  <c r="HU74" i="6"/>
  <c r="HK75" i="6"/>
  <c r="HP75" i="6"/>
  <c r="HU75" i="6"/>
  <c r="HK76" i="6"/>
  <c r="HP76" i="6"/>
  <c r="HU76" i="6"/>
  <c r="HK77" i="6"/>
  <c r="HP77" i="6"/>
  <c r="HU77" i="6"/>
  <c r="HK78" i="6"/>
  <c r="HP78" i="6"/>
  <c r="HU78" i="6"/>
  <c r="HK79" i="6"/>
  <c r="HP79" i="6"/>
  <c r="HU79" i="6"/>
  <c r="HK80" i="6"/>
  <c r="HP80" i="6"/>
  <c r="HU80" i="6"/>
  <c r="HK81" i="6"/>
  <c r="HP81" i="6"/>
  <c r="HU81" i="6"/>
  <c r="HK82" i="6"/>
  <c r="HP82" i="6"/>
  <c r="HU82" i="6"/>
  <c r="HK83" i="6"/>
  <c r="HP83" i="6"/>
  <c r="HU83" i="6"/>
  <c r="HK84" i="6"/>
  <c r="HP84" i="6"/>
  <c r="HU84" i="6"/>
  <c r="HK85" i="6"/>
  <c r="HP85" i="6"/>
  <c r="HU85" i="6"/>
  <c r="HK86" i="6"/>
  <c r="HP86" i="6"/>
  <c r="HU86" i="6"/>
  <c r="HK87" i="6"/>
  <c r="HP87" i="6"/>
  <c r="HU87" i="6"/>
  <c r="HK88" i="6"/>
  <c r="HP88" i="6"/>
  <c r="HU88" i="6"/>
  <c r="HK89" i="6"/>
  <c r="HP89" i="6"/>
  <c r="HU89" i="6"/>
  <c r="HK90" i="6"/>
  <c r="HP90" i="6"/>
  <c r="HU90" i="6"/>
  <c r="HK91" i="6"/>
  <c r="HP91" i="6"/>
  <c r="HU91" i="6"/>
  <c r="HK92" i="6"/>
  <c r="HP92" i="6"/>
  <c r="HU92" i="6"/>
  <c r="HK93" i="6"/>
  <c r="HP93" i="6"/>
  <c r="HU93" i="6"/>
  <c r="HK94" i="6"/>
  <c r="HP94" i="6"/>
  <c r="HU94" i="6"/>
  <c r="HK95" i="6"/>
  <c r="HP95" i="6"/>
  <c r="HU95" i="6"/>
  <c r="HK96" i="6"/>
  <c r="HP96" i="6"/>
  <c r="HU96" i="6"/>
  <c r="HK97" i="6"/>
  <c r="HP97" i="6"/>
  <c r="HU97" i="6"/>
  <c r="HK98" i="6"/>
  <c r="HP98" i="6"/>
  <c r="HU98" i="6"/>
  <c r="HK99" i="6"/>
  <c r="HP99" i="6"/>
  <c r="HU99" i="6"/>
  <c r="HK100" i="6"/>
  <c r="HP100" i="6"/>
  <c r="HU100" i="6"/>
  <c r="HK101" i="6"/>
  <c r="HP101" i="6"/>
  <c r="HU101" i="6"/>
  <c r="HK102" i="6"/>
  <c r="HP102" i="6"/>
  <c r="HU102" i="6"/>
  <c r="HK103" i="6"/>
  <c r="HP103" i="6"/>
  <c r="HU103" i="6"/>
  <c r="HK104" i="6"/>
  <c r="HP104" i="6"/>
  <c r="HU104" i="6"/>
  <c r="HK105" i="6"/>
  <c r="HP105" i="6"/>
  <c r="HU105" i="6"/>
  <c r="HK106" i="6"/>
  <c r="HP106" i="6"/>
  <c r="HU106" i="6"/>
  <c r="HK107" i="6"/>
  <c r="HP107" i="6"/>
  <c r="HU107" i="6"/>
  <c r="HK108" i="6"/>
  <c r="HP108" i="6"/>
  <c r="HU108" i="6"/>
  <c r="HK109" i="6"/>
  <c r="HP109" i="6"/>
  <c r="HU109" i="6"/>
  <c r="HK110" i="6"/>
  <c r="HP110" i="6"/>
  <c r="HU110" i="6"/>
  <c r="HK111" i="6"/>
  <c r="HP111" i="6"/>
  <c r="HU111" i="6"/>
  <c r="HK112" i="6"/>
  <c r="HP112" i="6"/>
  <c r="HU112" i="6"/>
  <c r="HK113" i="6"/>
  <c r="HP113" i="6"/>
  <c r="HU113" i="6"/>
  <c r="HK114" i="6"/>
  <c r="HP114" i="6"/>
  <c r="HU114" i="6"/>
  <c r="HK115" i="6"/>
  <c r="HP115" i="6"/>
  <c r="HU115" i="6"/>
  <c r="HK116" i="6"/>
  <c r="HP116" i="6"/>
  <c r="HU116" i="6"/>
  <c r="HK117" i="6"/>
  <c r="HP117" i="6"/>
  <c r="HU117" i="6"/>
  <c r="HK118" i="6"/>
  <c r="HP118" i="6"/>
  <c r="HU118" i="6"/>
  <c r="HK119" i="6"/>
  <c r="HP119" i="6"/>
  <c r="HU119" i="6"/>
  <c r="HK120" i="6"/>
  <c r="HP120" i="6"/>
  <c r="HU120" i="6"/>
  <c r="HK121" i="6"/>
  <c r="HP121" i="6"/>
  <c r="HU121" i="6"/>
  <c r="HK122" i="6"/>
  <c r="HP122" i="6"/>
  <c r="HU122" i="6"/>
  <c r="HK123" i="6"/>
  <c r="HP123" i="6"/>
  <c r="HU123" i="6"/>
  <c r="HK124" i="6"/>
  <c r="HP124" i="6"/>
  <c r="HU124" i="6"/>
  <c r="HK125" i="6"/>
  <c r="HP125" i="6"/>
  <c r="HU125" i="6"/>
  <c r="HK126" i="6"/>
  <c r="HP126" i="6"/>
  <c r="HU126" i="6"/>
  <c r="HK127" i="6"/>
  <c r="HP127" i="6"/>
  <c r="HU127" i="6"/>
  <c r="HK128" i="6"/>
  <c r="HP128" i="6"/>
  <c r="HU128" i="6"/>
  <c r="HK129" i="6"/>
  <c r="HP129" i="6"/>
  <c r="HU129" i="6"/>
  <c r="HK130" i="6"/>
  <c r="HP130" i="6"/>
  <c r="HU130" i="6"/>
  <c r="HK131" i="6"/>
  <c r="HP131" i="6"/>
  <c r="HU131" i="6"/>
  <c r="HK132" i="6"/>
  <c r="HP132" i="6"/>
  <c r="HU132" i="6"/>
  <c r="HK133" i="6"/>
  <c r="HP133" i="6"/>
  <c r="HU133" i="6"/>
  <c r="HK134" i="6"/>
  <c r="HP134" i="6"/>
  <c r="HU134" i="6"/>
  <c r="HK135" i="6"/>
  <c r="HP135" i="6"/>
  <c r="HU135" i="6"/>
  <c r="HK136" i="6"/>
  <c r="HP136" i="6"/>
  <c r="HU136" i="6"/>
  <c r="HK137" i="6"/>
  <c r="HP137" i="6"/>
  <c r="HU137" i="6"/>
  <c r="HK138" i="6"/>
  <c r="HP138" i="6"/>
  <c r="HU138" i="6"/>
  <c r="HK139" i="6"/>
  <c r="HP139" i="6"/>
  <c r="HU139" i="6"/>
  <c r="HK140" i="6"/>
  <c r="HP140" i="6"/>
  <c r="HU140" i="6"/>
  <c r="HK141" i="6"/>
  <c r="HP141" i="6"/>
  <c r="HU141" i="6"/>
  <c r="HK142" i="6"/>
  <c r="HP142" i="6"/>
  <c r="HU142" i="6"/>
  <c r="HK143" i="6"/>
  <c r="HP143" i="6"/>
  <c r="HU143" i="6"/>
  <c r="HK144" i="6"/>
  <c r="HP144" i="6"/>
  <c r="HU144" i="6"/>
  <c r="HK145" i="6"/>
  <c r="HP145" i="6"/>
  <c r="HU145" i="6"/>
  <c r="HK146" i="6"/>
  <c r="HP146" i="6"/>
  <c r="HU146" i="6"/>
  <c r="HK147" i="6"/>
  <c r="HP147" i="6"/>
  <c r="HU147" i="6"/>
  <c r="HK148" i="6"/>
  <c r="HP148" i="6"/>
  <c r="HU148" i="6"/>
  <c r="HK149" i="6"/>
  <c r="HP149" i="6"/>
  <c r="HU149" i="6"/>
  <c r="HK150" i="6"/>
  <c r="HP150" i="6"/>
  <c r="HU150" i="6"/>
  <c r="HK151" i="6"/>
  <c r="HP151" i="6"/>
  <c r="HU151" i="6"/>
  <c r="HK152" i="6"/>
  <c r="HP152" i="6"/>
  <c r="HU152" i="6"/>
  <c r="HK153" i="6"/>
  <c r="HP153" i="6"/>
  <c r="HU153" i="6"/>
  <c r="HK154" i="6"/>
  <c r="HP154" i="6"/>
  <c r="HU154" i="6"/>
  <c r="HK155" i="6"/>
  <c r="HP155" i="6"/>
  <c r="HU155" i="6"/>
  <c r="HK156" i="6"/>
  <c r="HP156" i="6"/>
  <c r="HU156" i="6"/>
  <c r="HK157" i="6"/>
  <c r="HP157" i="6"/>
  <c r="HU157" i="6"/>
  <c r="HK158" i="6"/>
  <c r="HP158" i="6"/>
  <c r="HU158" i="6"/>
  <c r="HK159" i="6"/>
  <c r="HP159" i="6"/>
  <c r="HU159" i="6"/>
  <c r="HK160" i="6"/>
  <c r="HP160" i="6"/>
  <c r="HU160" i="6"/>
  <c r="HK161" i="6"/>
  <c r="HP161" i="6"/>
  <c r="HU161" i="6"/>
  <c r="HK162" i="6"/>
  <c r="HP162" i="6"/>
  <c r="HU162" i="6"/>
  <c r="HK163" i="6"/>
  <c r="HP163" i="6"/>
  <c r="HU163" i="6"/>
  <c r="HK164" i="6"/>
  <c r="HP164" i="6"/>
  <c r="HU164" i="6"/>
  <c r="HK165" i="6"/>
  <c r="HP165" i="6"/>
  <c r="HU165" i="6"/>
  <c r="HK166" i="6"/>
  <c r="HP166" i="6"/>
  <c r="HU166" i="6"/>
  <c r="HK167" i="6"/>
  <c r="HP167" i="6"/>
  <c r="HU167" i="6"/>
  <c r="HK168" i="6"/>
  <c r="HP168" i="6"/>
  <c r="HU168" i="6"/>
  <c r="HK169" i="6"/>
  <c r="HP169" i="6"/>
  <c r="HU169" i="6"/>
  <c r="HK170" i="6"/>
  <c r="HP170" i="6"/>
  <c r="HU170" i="6"/>
  <c r="HK171" i="6"/>
  <c r="HP171" i="6"/>
  <c r="HU171" i="6"/>
  <c r="HK172" i="6"/>
  <c r="HP172" i="6"/>
  <c r="HU172" i="6"/>
  <c r="HK173" i="6"/>
  <c r="HP173" i="6"/>
  <c r="HU173" i="6"/>
  <c r="HK174" i="6"/>
  <c r="HP174" i="6"/>
  <c r="HU174" i="6"/>
  <c r="HK175" i="6"/>
  <c r="HP175" i="6"/>
  <c r="HU175" i="6"/>
  <c r="HK176" i="6"/>
  <c r="HP176" i="6"/>
  <c r="HU176" i="6"/>
  <c r="HK177" i="6"/>
  <c r="HP177" i="6"/>
  <c r="HU177" i="6"/>
  <c r="HK178" i="6"/>
  <c r="HP178" i="6"/>
  <c r="HU178" i="6"/>
  <c r="HK179" i="6"/>
  <c r="HP179" i="6"/>
  <c r="HU179" i="6"/>
  <c r="HU181" i="6"/>
  <c r="HU191" i="6"/>
  <c r="HU192" i="6"/>
  <c r="HV184" i="6"/>
  <c r="HU200" i="6"/>
  <c r="HU201" i="6"/>
  <c r="HV201" i="6"/>
  <c r="HQ181" i="6"/>
  <c r="HP181" i="6"/>
  <c r="HP191" i="6"/>
  <c r="HP192" i="6"/>
  <c r="HQ184" i="6"/>
  <c r="HP200" i="6"/>
  <c r="HP201" i="6"/>
  <c r="HL181" i="6"/>
  <c r="HK181" i="6"/>
  <c r="HK191" i="6"/>
  <c r="HK192" i="6"/>
  <c r="HL184" i="6"/>
  <c r="HK200" i="6"/>
  <c r="HK201" i="6"/>
  <c r="HG21" i="6"/>
  <c r="HG181" i="6"/>
  <c r="HF181" i="6"/>
  <c r="HF191" i="6"/>
  <c r="HF192" i="6"/>
  <c r="HG184" i="6"/>
  <c r="HF200" i="6"/>
  <c r="HF201" i="6"/>
  <c r="HG201" i="6"/>
  <c r="TI200" i="6"/>
  <c r="TD200" i="6"/>
  <c r="SY200" i="6"/>
  <c r="ST200" i="6"/>
  <c r="HV200" i="6"/>
  <c r="HG200" i="6"/>
  <c r="SY19" i="6"/>
  <c r="TD19" i="6"/>
  <c r="TI19" i="6"/>
  <c r="SY20" i="6"/>
  <c r="TD20" i="6"/>
  <c r="TI20" i="6"/>
  <c r="SY21" i="6"/>
  <c r="TD21" i="6"/>
  <c r="TI21" i="6"/>
  <c r="SY22" i="6"/>
  <c r="TD22" i="6"/>
  <c r="TI22" i="6"/>
  <c r="SY23" i="6"/>
  <c r="TD23" i="6"/>
  <c r="TI23" i="6"/>
  <c r="SY24" i="6"/>
  <c r="TD24" i="6"/>
  <c r="TI24" i="6"/>
  <c r="SY25" i="6"/>
  <c r="TD25" i="6"/>
  <c r="TI25" i="6"/>
  <c r="SY26" i="6"/>
  <c r="TD26" i="6"/>
  <c r="TI26" i="6"/>
  <c r="SY27" i="6"/>
  <c r="TD27" i="6"/>
  <c r="TI27" i="6"/>
  <c r="SY28" i="6"/>
  <c r="TD28" i="6"/>
  <c r="TI28" i="6"/>
  <c r="SY29" i="6"/>
  <c r="TD29" i="6"/>
  <c r="TI29" i="6"/>
  <c r="SY30" i="6"/>
  <c r="TD30" i="6"/>
  <c r="TI30" i="6"/>
  <c r="SY31" i="6"/>
  <c r="TD31" i="6"/>
  <c r="TI31" i="6"/>
  <c r="SY32" i="6"/>
  <c r="TD32" i="6"/>
  <c r="TI32" i="6"/>
  <c r="SY33" i="6"/>
  <c r="TD33" i="6"/>
  <c r="TI33" i="6"/>
  <c r="SY34" i="6"/>
  <c r="TD34" i="6"/>
  <c r="TI34" i="6"/>
  <c r="SY35" i="6"/>
  <c r="TD35" i="6"/>
  <c r="TI35" i="6"/>
  <c r="SY36" i="6"/>
  <c r="TD36" i="6"/>
  <c r="TI36" i="6"/>
  <c r="SY37" i="6"/>
  <c r="TD37" i="6"/>
  <c r="TI37" i="6"/>
  <c r="SY38" i="6"/>
  <c r="TD38" i="6"/>
  <c r="TI38" i="6"/>
  <c r="SY39" i="6"/>
  <c r="TD39" i="6"/>
  <c r="TI39" i="6"/>
  <c r="SY40" i="6"/>
  <c r="TD40" i="6"/>
  <c r="TI40" i="6"/>
  <c r="SY41" i="6"/>
  <c r="TD41" i="6"/>
  <c r="TI41" i="6"/>
  <c r="SY42" i="6"/>
  <c r="TD42" i="6"/>
  <c r="TI42" i="6"/>
  <c r="SY43" i="6"/>
  <c r="TD43" i="6"/>
  <c r="TI43" i="6"/>
  <c r="SY44" i="6"/>
  <c r="TD44" i="6"/>
  <c r="TI44" i="6"/>
  <c r="SY45" i="6"/>
  <c r="TD45" i="6"/>
  <c r="TI45" i="6"/>
  <c r="SY46" i="6"/>
  <c r="TD46" i="6"/>
  <c r="TI46" i="6"/>
  <c r="SY47" i="6"/>
  <c r="TD47" i="6"/>
  <c r="TI47" i="6"/>
  <c r="SY48" i="6"/>
  <c r="TD48" i="6"/>
  <c r="TI48" i="6"/>
  <c r="SY49" i="6"/>
  <c r="TD49" i="6"/>
  <c r="TI49" i="6"/>
  <c r="SY50" i="6"/>
  <c r="TD50" i="6"/>
  <c r="TI50" i="6"/>
  <c r="SY51" i="6"/>
  <c r="TD51" i="6"/>
  <c r="TI51" i="6"/>
  <c r="SY52" i="6"/>
  <c r="TD52" i="6"/>
  <c r="TI52" i="6"/>
  <c r="SY53" i="6"/>
  <c r="TD53" i="6"/>
  <c r="TI53" i="6"/>
  <c r="SY54" i="6"/>
  <c r="TD54" i="6"/>
  <c r="TI54" i="6"/>
  <c r="SY55" i="6"/>
  <c r="TD55" i="6"/>
  <c r="TI55" i="6"/>
  <c r="SY56" i="6"/>
  <c r="TD56" i="6"/>
  <c r="TI56" i="6"/>
  <c r="SY57" i="6"/>
  <c r="TD57" i="6"/>
  <c r="TI57" i="6"/>
  <c r="SY58" i="6"/>
  <c r="TD58" i="6"/>
  <c r="TI58" i="6"/>
  <c r="SY59" i="6"/>
  <c r="TD59" i="6"/>
  <c r="TI59" i="6"/>
  <c r="SY60" i="6"/>
  <c r="TD60" i="6"/>
  <c r="TI60" i="6"/>
  <c r="SY61" i="6"/>
  <c r="TD61" i="6"/>
  <c r="TI61" i="6"/>
  <c r="SY62" i="6"/>
  <c r="TD62" i="6"/>
  <c r="TI62" i="6"/>
  <c r="SY63" i="6"/>
  <c r="TD63" i="6"/>
  <c r="TI63" i="6"/>
  <c r="SY64" i="6"/>
  <c r="TD64" i="6"/>
  <c r="TI64" i="6"/>
  <c r="SY65" i="6"/>
  <c r="TD65" i="6"/>
  <c r="TI65" i="6"/>
  <c r="SY66" i="6"/>
  <c r="TD66" i="6"/>
  <c r="TI66" i="6"/>
  <c r="SY67" i="6"/>
  <c r="TD67" i="6"/>
  <c r="TI67" i="6"/>
  <c r="SY68" i="6"/>
  <c r="TD68" i="6"/>
  <c r="TI68" i="6"/>
  <c r="SY69" i="6"/>
  <c r="TD69" i="6"/>
  <c r="TI69" i="6"/>
  <c r="SY70" i="6"/>
  <c r="TD70" i="6"/>
  <c r="TI70" i="6"/>
  <c r="SY71" i="6"/>
  <c r="TD71" i="6"/>
  <c r="TI71" i="6"/>
  <c r="SY72" i="6"/>
  <c r="TD72" i="6"/>
  <c r="TI72" i="6"/>
  <c r="SY73" i="6"/>
  <c r="TD73" i="6"/>
  <c r="TI73" i="6"/>
  <c r="SY74" i="6"/>
  <c r="TD74" i="6"/>
  <c r="TI74" i="6"/>
  <c r="SY75" i="6"/>
  <c r="TD75" i="6"/>
  <c r="TI75" i="6"/>
  <c r="SY76" i="6"/>
  <c r="TD76" i="6"/>
  <c r="TI76" i="6"/>
  <c r="SY77" i="6"/>
  <c r="TD77" i="6"/>
  <c r="TI77" i="6"/>
  <c r="SY78" i="6"/>
  <c r="TD78" i="6"/>
  <c r="TI78" i="6"/>
  <c r="SY79" i="6"/>
  <c r="TD79" i="6"/>
  <c r="TI79" i="6"/>
  <c r="SY80" i="6"/>
  <c r="TD80" i="6"/>
  <c r="TI80" i="6"/>
  <c r="SY81" i="6"/>
  <c r="TD81" i="6"/>
  <c r="TI81" i="6"/>
  <c r="SY82" i="6"/>
  <c r="TD82" i="6"/>
  <c r="TI82" i="6"/>
  <c r="SY83" i="6"/>
  <c r="TD83" i="6"/>
  <c r="TI83" i="6"/>
  <c r="SY84" i="6"/>
  <c r="TD84" i="6"/>
  <c r="TI84" i="6"/>
  <c r="SY85" i="6"/>
  <c r="TD85" i="6"/>
  <c r="TI85" i="6"/>
  <c r="SY86" i="6"/>
  <c r="TD86" i="6"/>
  <c r="TI86" i="6"/>
  <c r="SY87" i="6"/>
  <c r="TD87" i="6"/>
  <c r="TI87" i="6"/>
  <c r="SY88" i="6"/>
  <c r="TD88" i="6"/>
  <c r="TI88" i="6"/>
  <c r="SY89" i="6"/>
  <c r="TD89" i="6"/>
  <c r="TI89" i="6"/>
  <c r="SY90" i="6"/>
  <c r="TD90" i="6"/>
  <c r="TI90" i="6"/>
  <c r="SY91" i="6"/>
  <c r="TD91" i="6"/>
  <c r="TI91" i="6"/>
  <c r="SY92" i="6"/>
  <c r="TD92" i="6"/>
  <c r="TI92" i="6"/>
  <c r="SY93" i="6"/>
  <c r="TD93" i="6"/>
  <c r="TI93" i="6"/>
  <c r="SY94" i="6"/>
  <c r="TD94" i="6"/>
  <c r="TI94" i="6"/>
  <c r="SY95" i="6"/>
  <c r="TD95" i="6"/>
  <c r="TI95" i="6"/>
  <c r="SY96" i="6"/>
  <c r="TD96" i="6"/>
  <c r="TI96" i="6"/>
  <c r="SY97" i="6"/>
  <c r="TD97" i="6"/>
  <c r="TI97" i="6"/>
  <c r="SY98" i="6"/>
  <c r="TD98" i="6"/>
  <c r="TI98" i="6"/>
  <c r="SY99" i="6"/>
  <c r="TD99" i="6"/>
  <c r="TI99" i="6"/>
  <c r="SY100" i="6"/>
  <c r="TD100" i="6"/>
  <c r="TI100" i="6"/>
  <c r="SY101" i="6"/>
  <c r="TD101" i="6"/>
  <c r="TI101" i="6"/>
  <c r="SY102" i="6"/>
  <c r="TD102" i="6"/>
  <c r="TI102" i="6"/>
  <c r="SY103" i="6"/>
  <c r="TD103" i="6"/>
  <c r="TI103" i="6"/>
  <c r="SY104" i="6"/>
  <c r="TD104" i="6"/>
  <c r="TI104" i="6"/>
  <c r="SY105" i="6"/>
  <c r="TD105" i="6"/>
  <c r="TI105" i="6"/>
  <c r="SY106" i="6"/>
  <c r="TD106" i="6"/>
  <c r="TI106" i="6"/>
  <c r="SY107" i="6"/>
  <c r="TD107" i="6"/>
  <c r="TI107" i="6"/>
  <c r="SY108" i="6"/>
  <c r="TD108" i="6"/>
  <c r="TI108" i="6"/>
  <c r="SY109" i="6"/>
  <c r="TD109" i="6"/>
  <c r="TI109" i="6"/>
  <c r="SY110" i="6"/>
  <c r="TD110" i="6"/>
  <c r="TI110" i="6"/>
  <c r="SY111" i="6"/>
  <c r="TD111" i="6"/>
  <c r="TI111" i="6"/>
  <c r="SY112" i="6"/>
  <c r="TD112" i="6"/>
  <c r="TI112" i="6"/>
  <c r="SY113" i="6"/>
  <c r="TD113" i="6"/>
  <c r="TI113" i="6"/>
  <c r="SY114" i="6"/>
  <c r="TD114" i="6"/>
  <c r="TI114" i="6"/>
  <c r="SY115" i="6"/>
  <c r="TD115" i="6"/>
  <c r="TI115" i="6"/>
  <c r="SY116" i="6"/>
  <c r="TD116" i="6"/>
  <c r="TI116" i="6"/>
  <c r="SY117" i="6"/>
  <c r="TD117" i="6"/>
  <c r="TI117" i="6"/>
  <c r="SY118" i="6"/>
  <c r="TD118" i="6"/>
  <c r="TI118" i="6"/>
  <c r="SY119" i="6"/>
  <c r="TD119" i="6"/>
  <c r="TI119" i="6"/>
  <c r="SY120" i="6"/>
  <c r="TD120" i="6"/>
  <c r="TI120" i="6"/>
  <c r="SY121" i="6"/>
  <c r="TD121" i="6"/>
  <c r="TI121" i="6"/>
  <c r="SY122" i="6"/>
  <c r="TD122" i="6"/>
  <c r="TI122" i="6"/>
  <c r="SY123" i="6"/>
  <c r="TD123" i="6"/>
  <c r="TI123" i="6"/>
  <c r="SY124" i="6"/>
  <c r="TD124" i="6"/>
  <c r="TI124" i="6"/>
  <c r="SY125" i="6"/>
  <c r="TD125" i="6"/>
  <c r="TI125" i="6"/>
  <c r="SY126" i="6"/>
  <c r="TD126" i="6"/>
  <c r="TI126" i="6"/>
  <c r="SY127" i="6"/>
  <c r="TD127" i="6"/>
  <c r="TI127" i="6"/>
  <c r="SY128" i="6"/>
  <c r="TD128" i="6"/>
  <c r="TI128" i="6"/>
  <c r="SY129" i="6"/>
  <c r="TD129" i="6"/>
  <c r="TI129" i="6"/>
  <c r="SY130" i="6"/>
  <c r="TD130" i="6"/>
  <c r="TI130" i="6"/>
  <c r="SY131" i="6"/>
  <c r="TD131" i="6"/>
  <c r="TI131" i="6"/>
  <c r="SY132" i="6"/>
  <c r="TD132" i="6"/>
  <c r="TI132" i="6"/>
  <c r="SY133" i="6"/>
  <c r="TD133" i="6"/>
  <c r="TI133" i="6"/>
  <c r="SY134" i="6"/>
  <c r="TD134" i="6"/>
  <c r="TI134" i="6"/>
  <c r="SY135" i="6"/>
  <c r="TD135" i="6"/>
  <c r="TI135" i="6"/>
  <c r="SY136" i="6"/>
  <c r="TD136" i="6"/>
  <c r="TI136" i="6"/>
  <c r="SY137" i="6"/>
  <c r="TD137" i="6"/>
  <c r="TI137" i="6"/>
  <c r="SY138" i="6"/>
  <c r="TD138" i="6"/>
  <c r="TI138" i="6"/>
  <c r="SY139" i="6"/>
  <c r="TD139" i="6"/>
  <c r="TI139" i="6"/>
  <c r="SY140" i="6"/>
  <c r="TD140" i="6"/>
  <c r="TI140" i="6"/>
  <c r="SY141" i="6"/>
  <c r="TD141" i="6"/>
  <c r="TI141" i="6"/>
  <c r="SY142" i="6"/>
  <c r="TD142" i="6"/>
  <c r="TI142" i="6"/>
  <c r="SY143" i="6"/>
  <c r="TD143" i="6"/>
  <c r="TI143" i="6"/>
  <c r="SY144" i="6"/>
  <c r="TD144" i="6"/>
  <c r="TI144" i="6"/>
  <c r="SY145" i="6"/>
  <c r="TD145" i="6"/>
  <c r="TI145" i="6"/>
  <c r="SY146" i="6"/>
  <c r="TD146" i="6"/>
  <c r="TI146" i="6"/>
  <c r="SY147" i="6"/>
  <c r="TD147" i="6"/>
  <c r="TI147" i="6"/>
  <c r="SY148" i="6"/>
  <c r="TD148" i="6"/>
  <c r="TI148" i="6"/>
  <c r="SY149" i="6"/>
  <c r="TD149" i="6"/>
  <c r="TI149" i="6"/>
  <c r="SY150" i="6"/>
  <c r="TD150" i="6"/>
  <c r="TI150" i="6"/>
  <c r="SY151" i="6"/>
  <c r="TD151" i="6"/>
  <c r="TI151" i="6"/>
  <c r="SY152" i="6"/>
  <c r="TD152" i="6"/>
  <c r="TI152" i="6"/>
  <c r="SY153" i="6"/>
  <c r="TD153" i="6"/>
  <c r="TI153" i="6"/>
  <c r="SY155" i="6"/>
  <c r="TD155" i="6"/>
  <c r="TI155" i="6"/>
  <c r="SY157" i="6"/>
  <c r="TD157" i="6"/>
  <c r="TI157" i="6"/>
  <c r="SY158" i="6"/>
  <c r="TD158" i="6"/>
  <c r="TI158" i="6"/>
  <c r="SY159" i="6"/>
  <c r="TD159" i="6"/>
  <c r="TI159" i="6"/>
  <c r="SY160" i="6"/>
  <c r="TD160" i="6"/>
  <c r="TI160" i="6"/>
  <c r="SY161" i="6"/>
  <c r="TD161" i="6"/>
  <c r="TI161" i="6"/>
  <c r="SY162" i="6"/>
  <c r="TD162" i="6"/>
  <c r="TI162" i="6"/>
  <c r="SY163" i="6"/>
  <c r="TD163" i="6"/>
  <c r="TI163" i="6"/>
  <c r="SY164" i="6"/>
  <c r="TD164" i="6"/>
  <c r="TI164" i="6"/>
  <c r="SY165" i="6"/>
  <c r="TD165" i="6"/>
  <c r="TI165" i="6"/>
  <c r="SY166" i="6"/>
  <c r="TD166" i="6"/>
  <c r="TI166" i="6"/>
  <c r="SY167" i="6"/>
  <c r="TD167" i="6"/>
  <c r="TI167" i="6"/>
  <c r="SY168" i="6"/>
  <c r="TD168" i="6"/>
  <c r="TI168" i="6"/>
  <c r="SY169" i="6"/>
  <c r="TD169" i="6"/>
  <c r="TI169" i="6"/>
  <c r="SY170" i="6"/>
  <c r="TD170" i="6"/>
  <c r="TI170" i="6"/>
  <c r="SY171" i="6"/>
  <c r="TD171" i="6"/>
  <c r="TI171" i="6"/>
  <c r="SY172" i="6"/>
  <c r="TD172" i="6"/>
  <c r="TI172" i="6"/>
  <c r="SY173" i="6"/>
  <c r="TD173" i="6"/>
  <c r="TI173" i="6"/>
  <c r="SY174" i="6"/>
  <c r="TD174" i="6"/>
  <c r="TI174" i="6"/>
  <c r="SY175" i="6"/>
  <c r="TD175" i="6"/>
  <c r="TI175" i="6"/>
  <c r="SY176" i="6"/>
  <c r="TD176" i="6"/>
  <c r="TI176" i="6"/>
  <c r="ST177" i="6"/>
  <c r="SY177" i="6"/>
  <c r="TD177" i="6"/>
  <c r="TI177" i="6"/>
  <c r="TI179" i="6"/>
  <c r="SX19" i="6"/>
  <c r="TC19" i="6"/>
  <c r="TH19" i="6"/>
  <c r="SX20" i="6"/>
  <c r="TC20" i="6"/>
  <c r="TH20" i="6"/>
  <c r="SX21" i="6"/>
  <c r="TC21" i="6"/>
  <c r="TH21" i="6"/>
  <c r="SX22" i="6"/>
  <c r="TC22" i="6"/>
  <c r="TH22" i="6"/>
  <c r="SX23" i="6"/>
  <c r="TC23" i="6"/>
  <c r="TH23" i="6"/>
  <c r="SX24" i="6"/>
  <c r="TC24" i="6"/>
  <c r="TH24" i="6"/>
  <c r="SX25" i="6"/>
  <c r="TC25" i="6"/>
  <c r="TH25" i="6"/>
  <c r="SX26" i="6"/>
  <c r="TC26" i="6"/>
  <c r="TH26" i="6"/>
  <c r="SX27" i="6"/>
  <c r="TC27" i="6"/>
  <c r="TH27" i="6"/>
  <c r="SX28" i="6"/>
  <c r="TC28" i="6"/>
  <c r="TH28" i="6"/>
  <c r="SX29" i="6"/>
  <c r="TC29" i="6"/>
  <c r="TH29" i="6"/>
  <c r="SX30" i="6"/>
  <c r="TC30" i="6"/>
  <c r="TH30" i="6"/>
  <c r="SX31" i="6"/>
  <c r="TC31" i="6"/>
  <c r="TH31" i="6"/>
  <c r="SX32" i="6"/>
  <c r="TC32" i="6"/>
  <c r="TH32" i="6"/>
  <c r="SX33" i="6"/>
  <c r="TC33" i="6"/>
  <c r="TH33" i="6"/>
  <c r="SX34" i="6"/>
  <c r="TC34" i="6"/>
  <c r="TH34" i="6"/>
  <c r="SX35" i="6"/>
  <c r="TC35" i="6"/>
  <c r="TH35" i="6"/>
  <c r="SX36" i="6"/>
  <c r="TC36" i="6"/>
  <c r="TH36" i="6"/>
  <c r="SX37" i="6"/>
  <c r="TC37" i="6"/>
  <c r="TH37" i="6"/>
  <c r="SX38" i="6"/>
  <c r="TC38" i="6"/>
  <c r="TH38" i="6"/>
  <c r="SX39" i="6"/>
  <c r="TC39" i="6"/>
  <c r="TH39" i="6"/>
  <c r="SX40" i="6"/>
  <c r="TC40" i="6"/>
  <c r="TH40" i="6"/>
  <c r="SX41" i="6"/>
  <c r="TC41" i="6"/>
  <c r="TH41" i="6"/>
  <c r="SX42" i="6"/>
  <c r="TC42" i="6"/>
  <c r="TH42" i="6"/>
  <c r="SX43" i="6"/>
  <c r="TC43" i="6"/>
  <c r="TH43" i="6"/>
  <c r="SX44" i="6"/>
  <c r="TC44" i="6"/>
  <c r="TH44" i="6"/>
  <c r="SX45" i="6"/>
  <c r="TC45" i="6"/>
  <c r="TH45" i="6"/>
  <c r="SX46" i="6"/>
  <c r="TC46" i="6"/>
  <c r="TH46" i="6"/>
  <c r="SX47" i="6"/>
  <c r="TC47" i="6"/>
  <c r="TH47" i="6"/>
  <c r="SX48" i="6"/>
  <c r="TC48" i="6"/>
  <c r="TH48" i="6"/>
  <c r="SX49" i="6"/>
  <c r="TC49" i="6"/>
  <c r="TH49" i="6"/>
  <c r="SX50" i="6"/>
  <c r="TC50" i="6"/>
  <c r="TH50" i="6"/>
  <c r="SX51" i="6"/>
  <c r="TC51" i="6"/>
  <c r="TH51" i="6"/>
  <c r="SX52" i="6"/>
  <c r="TC52" i="6"/>
  <c r="TH52" i="6"/>
  <c r="SX53" i="6"/>
  <c r="TC53" i="6"/>
  <c r="TH53" i="6"/>
  <c r="SX54" i="6"/>
  <c r="TC54" i="6"/>
  <c r="TH54" i="6"/>
  <c r="SX55" i="6"/>
  <c r="TC55" i="6"/>
  <c r="TH55" i="6"/>
  <c r="SX56" i="6"/>
  <c r="TC56" i="6"/>
  <c r="TH56" i="6"/>
  <c r="SX57" i="6"/>
  <c r="TC57" i="6"/>
  <c r="TH57" i="6"/>
  <c r="SX58" i="6"/>
  <c r="TC58" i="6"/>
  <c r="TH58" i="6"/>
  <c r="SX59" i="6"/>
  <c r="TC59" i="6"/>
  <c r="TH59" i="6"/>
  <c r="SX60" i="6"/>
  <c r="TC60" i="6"/>
  <c r="TH60" i="6"/>
  <c r="SX61" i="6"/>
  <c r="TC61" i="6"/>
  <c r="TH61" i="6"/>
  <c r="SX62" i="6"/>
  <c r="TC62" i="6"/>
  <c r="TH62" i="6"/>
  <c r="SX63" i="6"/>
  <c r="TC63" i="6"/>
  <c r="TH63" i="6"/>
  <c r="SX64" i="6"/>
  <c r="TC64" i="6"/>
  <c r="TH64" i="6"/>
  <c r="SX65" i="6"/>
  <c r="TC65" i="6"/>
  <c r="TH65" i="6"/>
  <c r="SX66" i="6"/>
  <c r="TC66" i="6"/>
  <c r="TH66" i="6"/>
  <c r="SX67" i="6"/>
  <c r="TC67" i="6"/>
  <c r="TH67" i="6"/>
  <c r="SX68" i="6"/>
  <c r="TC68" i="6"/>
  <c r="TH68" i="6"/>
  <c r="SX69" i="6"/>
  <c r="TC69" i="6"/>
  <c r="TH69" i="6"/>
  <c r="SX70" i="6"/>
  <c r="TC70" i="6"/>
  <c r="TH70" i="6"/>
  <c r="SX71" i="6"/>
  <c r="TC71" i="6"/>
  <c r="TH71" i="6"/>
  <c r="SX72" i="6"/>
  <c r="TC72" i="6"/>
  <c r="TH72" i="6"/>
  <c r="SX73" i="6"/>
  <c r="TC73" i="6"/>
  <c r="TH73" i="6"/>
  <c r="SX74" i="6"/>
  <c r="TC74" i="6"/>
  <c r="TH74" i="6"/>
  <c r="SX75" i="6"/>
  <c r="TC75" i="6"/>
  <c r="TH75" i="6"/>
  <c r="SX76" i="6"/>
  <c r="TC76" i="6"/>
  <c r="TH76" i="6"/>
  <c r="SX77" i="6"/>
  <c r="TC77" i="6"/>
  <c r="TH77" i="6"/>
  <c r="SX78" i="6"/>
  <c r="TC78" i="6"/>
  <c r="TH78" i="6"/>
  <c r="SX79" i="6"/>
  <c r="TC79" i="6"/>
  <c r="TH79" i="6"/>
  <c r="SX80" i="6"/>
  <c r="TC80" i="6"/>
  <c r="TH80" i="6"/>
  <c r="SX81" i="6"/>
  <c r="TC81" i="6"/>
  <c r="TH81" i="6"/>
  <c r="SX82" i="6"/>
  <c r="TC82" i="6"/>
  <c r="TH82" i="6"/>
  <c r="SX83" i="6"/>
  <c r="TC83" i="6"/>
  <c r="TH83" i="6"/>
  <c r="SX84" i="6"/>
  <c r="TC84" i="6"/>
  <c r="TH84" i="6"/>
  <c r="SX85" i="6"/>
  <c r="TC85" i="6"/>
  <c r="TH85" i="6"/>
  <c r="SX86" i="6"/>
  <c r="TC86" i="6"/>
  <c r="TH86" i="6"/>
  <c r="SX87" i="6"/>
  <c r="TC87" i="6"/>
  <c r="TH87" i="6"/>
  <c r="SX88" i="6"/>
  <c r="TC88" i="6"/>
  <c r="TH88" i="6"/>
  <c r="SX89" i="6"/>
  <c r="TC89" i="6"/>
  <c r="TH89" i="6"/>
  <c r="SX90" i="6"/>
  <c r="TC90" i="6"/>
  <c r="TH90" i="6"/>
  <c r="SX91" i="6"/>
  <c r="TC91" i="6"/>
  <c r="TH91" i="6"/>
  <c r="SX92" i="6"/>
  <c r="TC92" i="6"/>
  <c r="TH92" i="6"/>
  <c r="SX93" i="6"/>
  <c r="TC93" i="6"/>
  <c r="TH93" i="6"/>
  <c r="SX94" i="6"/>
  <c r="TC94" i="6"/>
  <c r="TH94" i="6"/>
  <c r="SX95" i="6"/>
  <c r="TC95" i="6"/>
  <c r="TH95" i="6"/>
  <c r="SX96" i="6"/>
  <c r="TC96" i="6"/>
  <c r="TH96" i="6"/>
  <c r="SX97" i="6"/>
  <c r="TC97" i="6"/>
  <c r="TH97" i="6"/>
  <c r="SX98" i="6"/>
  <c r="TC98" i="6"/>
  <c r="TH98" i="6"/>
  <c r="SX99" i="6"/>
  <c r="TC99" i="6"/>
  <c r="TH99" i="6"/>
  <c r="SX100" i="6"/>
  <c r="TC100" i="6"/>
  <c r="TH100" i="6"/>
  <c r="SX101" i="6"/>
  <c r="TC101" i="6"/>
  <c r="TH101" i="6"/>
  <c r="SX102" i="6"/>
  <c r="TC102" i="6"/>
  <c r="TH102" i="6"/>
  <c r="SX103" i="6"/>
  <c r="TC103" i="6"/>
  <c r="TH103" i="6"/>
  <c r="SX104" i="6"/>
  <c r="TC104" i="6"/>
  <c r="TH104" i="6"/>
  <c r="SX105" i="6"/>
  <c r="TC105" i="6"/>
  <c r="TH105" i="6"/>
  <c r="SX106" i="6"/>
  <c r="TC106" i="6"/>
  <c r="TH106" i="6"/>
  <c r="SX107" i="6"/>
  <c r="TC107" i="6"/>
  <c r="TH107" i="6"/>
  <c r="SX108" i="6"/>
  <c r="TC108" i="6"/>
  <c r="TH108" i="6"/>
  <c r="SX109" i="6"/>
  <c r="TC109" i="6"/>
  <c r="TH109" i="6"/>
  <c r="SX110" i="6"/>
  <c r="TC110" i="6"/>
  <c r="TH110" i="6"/>
  <c r="SX111" i="6"/>
  <c r="TC111" i="6"/>
  <c r="TH111" i="6"/>
  <c r="SX112" i="6"/>
  <c r="TC112" i="6"/>
  <c r="TH112" i="6"/>
  <c r="SX113" i="6"/>
  <c r="TC113" i="6"/>
  <c r="TH113" i="6"/>
  <c r="SX114" i="6"/>
  <c r="TC114" i="6"/>
  <c r="TH114" i="6"/>
  <c r="SX115" i="6"/>
  <c r="TC115" i="6"/>
  <c r="TH115" i="6"/>
  <c r="SX116" i="6"/>
  <c r="TC116" i="6"/>
  <c r="TH116" i="6"/>
  <c r="SX117" i="6"/>
  <c r="TC117" i="6"/>
  <c r="TH117" i="6"/>
  <c r="SX118" i="6"/>
  <c r="TC118" i="6"/>
  <c r="TH118" i="6"/>
  <c r="SX119" i="6"/>
  <c r="TC119" i="6"/>
  <c r="TH119" i="6"/>
  <c r="SX120" i="6"/>
  <c r="TC120" i="6"/>
  <c r="TH120" i="6"/>
  <c r="SX121" i="6"/>
  <c r="TC121" i="6"/>
  <c r="TH121" i="6"/>
  <c r="SX122" i="6"/>
  <c r="TC122" i="6"/>
  <c r="TH122" i="6"/>
  <c r="SX123" i="6"/>
  <c r="TC123" i="6"/>
  <c r="TH123" i="6"/>
  <c r="SX124" i="6"/>
  <c r="TC124" i="6"/>
  <c r="TH124" i="6"/>
  <c r="SX125" i="6"/>
  <c r="TC125" i="6"/>
  <c r="TH125" i="6"/>
  <c r="SX126" i="6"/>
  <c r="TC126" i="6"/>
  <c r="TH126" i="6"/>
  <c r="SX127" i="6"/>
  <c r="TC127" i="6"/>
  <c r="TH127" i="6"/>
  <c r="SX128" i="6"/>
  <c r="TC128" i="6"/>
  <c r="TH128" i="6"/>
  <c r="SX129" i="6"/>
  <c r="TC129" i="6"/>
  <c r="TH129" i="6"/>
  <c r="SX130" i="6"/>
  <c r="TC130" i="6"/>
  <c r="TH130" i="6"/>
  <c r="SX131" i="6"/>
  <c r="TC131" i="6"/>
  <c r="TH131" i="6"/>
  <c r="SX132" i="6"/>
  <c r="TC132" i="6"/>
  <c r="TH132" i="6"/>
  <c r="SX133" i="6"/>
  <c r="TC133" i="6"/>
  <c r="TH133" i="6"/>
  <c r="SX134" i="6"/>
  <c r="TC134" i="6"/>
  <c r="TH134" i="6"/>
  <c r="SX135" i="6"/>
  <c r="TC135" i="6"/>
  <c r="TH135" i="6"/>
  <c r="SX137" i="6"/>
  <c r="TC137" i="6"/>
  <c r="TH137" i="6"/>
  <c r="SX138" i="6"/>
  <c r="TC138" i="6"/>
  <c r="TH138" i="6"/>
  <c r="SX139" i="6"/>
  <c r="TC139" i="6"/>
  <c r="TH139" i="6"/>
  <c r="SX140" i="6"/>
  <c r="TC140" i="6"/>
  <c r="TH140" i="6"/>
  <c r="SX141" i="6"/>
  <c r="TC141" i="6"/>
  <c r="TH141" i="6"/>
  <c r="SX142" i="6"/>
  <c r="TC142" i="6"/>
  <c r="TH142" i="6"/>
  <c r="SX143" i="6"/>
  <c r="TC143" i="6"/>
  <c r="TH143" i="6"/>
  <c r="SX144" i="6"/>
  <c r="TC144" i="6"/>
  <c r="TH144" i="6"/>
  <c r="SX145" i="6"/>
  <c r="TC145" i="6"/>
  <c r="TH145" i="6"/>
  <c r="SX146" i="6"/>
  <c r="TC146" i="6"/>
  <c r="TH146" i="6"/>
  <c r="SX147" i="6"/>
  <c r="TC147" i="6"/>
  <c r="TH147" i="6"/>
  <c r="SX148" i="6"/>
  <c r="TC148" i="6"/>
  <c r="TH148" i="6"/>
  <c r="SX149" i="6"/>
  <c r="TC149" i="6"/>
  <c r="TH149" i="6"/>
  <c r="SX150" i="6"/>
  <c r="TC150" i="6"/>
  <c r="TH150" i="6"/>
  <c r="SX151" i="6"/>
  <c r="TC151" i="6"/>
  <c r="TH151" i="6"/>
  <c r="SX152" i="6"/>
  <c r="TC152" i="6"/>
  <c r="TH152" i="6"/>
  <c r="SX153" i="6"/>
  <c r="TC153" i="6"/>
  <c r="TH153" i="6"/>
  <c r="SX154" i="6"/>
  <c r="TC154" i="6"/>
  <c r="TH154" i="6"/>
  <c r="SX155" i="6"/>
  <c r="TC155" i="6"/>
  <c r="TH155" i="6"/>
  <c r="SX156" i="6"/>
  <c r="TC156" i="6"/>
  <c r="TH156" i="6"/>
  <c r="SX157" i="6"/>
  <c r="TC157" i="6"/>
  <c r="TH157" i="6"/>
  <c r="SX158" i="6"/>
  <c r="TC158" i="6"/>
  <c r="TH158" i="6"/>
  <c r="SX159" i="6"/>
  <c r="TC159" i="6"/>
  <c r="TH159" i="6"/>
  <c r="SX160" i="6"/>
  <c r="TC160" i="6"/>
  <c r="TH160" i="6"/>
  <c r="SX161" i="6"/>
  <c r="TC161" i="6"/>
  <c r="TH161" i="6"/>
  <c r="SX162" i="6"/>
  <c r="TC162" i="6"/>
  <c r="TH162" i="6"/>
  <c r="SX163" i="6"/>
  <c r="TC163" i="6"/>
  <c r="TH163" i="6"/>
  <c r="SX164" i="6"/>
  <c r="TC164" i="6"/>
  <c r="TH164" i="6"/>
  <c r="SX165" i="6"/>
  <c r="TC165" i="6"/>
  <c r="TH165" i="6"/>
  <c r="SX166" i="6"/>
  <c r="TC166" i="6"/>
  <c r="TH166" i="6"/>
  <c r="SX167" i="6"/>
  <c r="TC167" i="6"/>
  <c r="TH167" i="6"/>
  <c r="SX168" i="6"/>
  <c r="TC168" i="6"/>
  <c r="TH168" i="6"/>
  <c r="SX169" i="6"/>
  <c r="TC169" i="6"/>
  <c r="TH169" i="6"/>
  <c r="SX170" i="6"/>
  <c r="TC170" i="6"/>
  <c r="TH170" i="6"/>
  <c r="SX171" i="6"/>
  <c r="TC171" i="6"/>
  <c r="TH171" i="6"/>
  <c r="SX172" i="6"/>
  <c r="TC172" i="6"/>
  <c r="TH172" i="6"/>
  <c r="SX173" i="6"/>
  <c r="TC173" i="6"/>
  <c r="TH173" i="6"/>
  <c r="SX174" i="6"/>
  <c r="TC174" i="6"/>
  <c r="TH174" i="6"/>
  <c r="SX175" i="6"/>
  <c r="TC175" i="6"/>
  <c r="TH175" i="6"/>
  <c r="SX176" i="6"/>
  <c r="TC176" i="6"/>
  <c r="TH176" i="6"/>
  <c r="SX177" i="6"/>
  <c r="TC177" i="6"/>
  <c r="TH177" i="6"/>
  <c r="TH179" i="6"/>
  <c r="TH189" i="6"/>
  <c r="TH190" i="6"/>
  <c r="TI182" i="6"/>
  <c r="TI198" i="6"/>
  <c r="TI199" i="6"/>
  <c r="TJ199" i="6"/>
  <c r="TD179" i="6"/>
  <c r="TC179" i="6"/>
  <c r="TC189" i="6"/>
  <c r="TC190" i="6"/>
  <c r="TD182" i="6"/>
  <c r="TD198" i="6"/>
  <c r="TD199" i="6"/>
  <c r="SY154" i="6"/>
  <c r="SY156" i="6"/>
  <c r="SY179" i="6"/>
  <c r="SX136" i="6"/>
  <c r="SX179" i="6"/>
  <c r="SX189" i="6"/>
  <c r="SX190" i="6"/>
  <c r="SY182" i="6"/>
  <c r="SY198" i="6"/>
  <c r="SY199" i="6"/>
  <c r="ST179" i="6"/>
  <c r="SS179" i="6"/>
  <c r="SS189" i="6"/>
  <c r="SS190" i="6"/>
  <c r="ST182" i="6"/>
  <c r="ST198" i="6"/>
  <c r="ST199" i="6"/>
  <c r="HU198" i="6"/>
  <c r="HU199" i="6"/>
  <c r="HP198" i="6"/>
  <c r="HP199" i="6"/>
  <c r="HQ199" i="6"/>
  <c r="HK198" i="6"/>
  <c r="HK199" i="6"/>
  <c r="HF198" i="6"/>
  <c r="HF199" i="6"/>
  <c r="HG199" i="6"/>
  <c r="TJ198" i="6"/>
  <c r="HQ198" i="6"/>
  <c r="HG198" i="6"/>
  <c r="TI196" i="6"/>
  <c r="TI197" i="6"/>
  <c r="TD196" i="6"/>
  <c r="TD197" i="6"/>
  <c r="TE197" i="6"/>
  <c r="SY196" i="6"/>
  <c r="SY197" i="6"/>
  <c r="ST196" i="6"/>
  <c r="ST197" i="6"/>
  <c r="HU196" i="6"/>
  <c r="HU197" i="6"/>
  <c r="HP196" i="6"/>
  <c r="HP197" i="6"/>
  <c r="HK196" i="6"/>
  <c r="HK197" i="6"/>
  <c r="HL197" i="6"/>
  <c r="HF196" i="6"/>
  <c r="HF197" i="6"/>
  <c r="HG197" i="6"/>
  <c r="TE196" i="6"/>
  <c r="HL196" i="6"/>
  <c r="HG196" i="6"/>
  <c r="TI194" i="6"/>
  <c r="TI195" i="6"/>
  <c r="TD194" i="6"/>
  <c r="TD195" i="6"/>
  <c r="SY194" i="6"/>
  <c r="SY195" i="6"/>
  <c r="SZ195" i="6"/>
  <c r="ST194" i="6"/>
  <c r="ST195" i="6"/>
  <c r="HU194" i="6"/>
  <c r="HU195" i="6"/>
  <c r="HP194" i="6"/>
  <c r="HP195" i="6"/>
  <c r="HK194" i="6"/>
  <c r="HK195" i="6"/>
  <c r="HF194" i="6"/>
  <c r="HF195" i="6"/>
  <c r="HG195" i="6"/>
  <c r="SZ194" i="6"/>
  <c r="HG194" i="6"/>
  <c r="TI192" i="6"/>
  <c r="TI193" i="6"/>
  <c r="TD192" i="6"/>
  <c r="TD193" i="6"/>
  <c r="SY192" i="6"/>
  <c r="SY193" i="6"/>
  <c r="ST192" i="6"/>
  <c r="ST193" i="6"/>
  <c r="SU193" i="6"/>
  <c r="SU192" i="6"/>
  <c r="HL185" i="6"/>
  <c r="HQ185" i="6"/>
  <c r="HV185" i="6"/>
  <c r="HV187" i="6"/>
  <c r="HV188" i="6"/>
  <c r="HU190" i="6"/>
  <c r="HQ187" i="6"/>
  <c r="HQ188" i="6"/>
  <c r="HP190" i="6"/>
  <c r="HL187" i="6"/>
  <c r="HL188" i="6"/>
  <c r="HK190" i="6"/>
  <c r="HG187" i="6"/>
  <c r="HG188" i="6"/>
  <c r="HF190" i="6"/>
  <c r="HU189" i="6"/>
  <c r="HP189" i="6"/>
  <c r="HK189" i="6"/>
  <c r="HF189" i="6"/>
  <c r="TI185" i="6"/>
  <c r="TI186" i="6"/>
  <c r="TH188" i="6"/>
  <c r="TD185" i="6"/>
  <c r="TD186" i="6"/>
  <c r="TC188" i="6"/>
  <c r="SY185" i="6"/>
  <c r="SY186" i="6"/>
  <c r="SX188" i="6"/>
  <c r="ST185" i="6"/>
  <c r="ST186" i="6"/>
  <c r="SS188" i="6"/>
  <c r="TH187" i="6"/>
  <c r="TC187" i="6"/>
  <c r="SX187" i="6"/>
  <c r="SS187" i="6"/>
  <c r="HY185" i="6"/>
  <c r="HY184" i="6"/>
  <c r="HY183" i="6"/>
  <c r="HY182" i="6"/>
  <c r="IE19" i="6"/>
  <c r="IJ19" i="6"/>
  <c r="IO19" i="6"/>
  <c r="IE20" i="6"/>
  <c r="IJ20" i="6"/>
  <c r="IO20" i="6"/>
  <c r="IJ21" i="6"/>
  <c r="IO21" i="6"/>
  <c r="IE22" i="6"/>
  <c r="IJ22" i="6"/>
  <c r="IO22" i="6"/>
  <c r="IE23" i="6"/>
  <c r="IJ23" i="6"/>
  <c r="IO23" i="6"/>
  <c r="IE24" i="6"/>
  <c r="IJ24" i="6"/>
  <c r="IO24" i="6"/>
  <c r="IE25" i="6"/>
  <c r="IJ25" i="6"/>
  <c r="IO25" i="6"/>
  <c r="IE26" i="6"/>
  <c r="IJ26" i="6"/>
  <c r="IO26" i="6"/>
  <c r="IE27" i="6"/>
  <c r="IJ27" i="6"/>
  <c r="IO27" i="6"/>
  <c r="IE28" i="6"/>
  <c r="IJ28" i="6"/>
  <c r="IO28" i="6"/>
  <c r="IE29" i="6"/>
  <c r="IJ29" i="6"/>
  <c r="IO29" i="6"/>
  <c r="IE30" i="6"/>
  <c r="IJ30" i="6"/>
  <c r="IO30" i="6"/>
  <c r="IE31" i="6"/>
  <c r="IJ31" i="6"/>
  <c r="IO31" i="6"/>
  <c r="IE32" i="6"/>
  <c r="IJ32" i="6"/>
  <c r="IO32" i="6"/>
  <c r="IE33" i="6"/>
  <c r="IJ33" i="6"/>
  <c r="IO33" i="6"/>
  <c r="IE34" i="6"/>
  <c r="IJ34" i="6"/>
  <c r="IO34" i="6"/>
  <c r="IE35" i="6"/>
  <c r="IJ35" i="6"/>
  <c r="IO35" i="6"/>
  <c r="IE36" i="6"/>
  <c r="IJ36" i="6"/>
  <c r="IO36" i="6"/>
  <c r="IE37" i="6"/>
  <c r="IJ37" i="6"/>
  <c r="IO37" i="6"/>
  <c r="IE38" i="6"/>
  <c r="IJ38" i="6"/>
  <c r="IO38" i="6"/>
  <c r="IE39" i="6"/>
  <c r="IJ39" i="6"/>
  <c r="IO39" i="6"/>
  <c r="IE40" i="6"/>
  <c r="IJ40" i="6"/>
  <c r="IO40" i="6"/>
  <c r="IE41" i="6"/>
  <c r="IJ41" i="6"/>
  <c r="IO41" i="6"/>
  <c r="IE42" i="6"/>
  <c r="IJ42" i="6"/>
  <c r="IO42" i="6"/>
  <c r="IE43" i="6"/>
  <c r="IJ43" i="6"/>
  <c r="IO43" i="6"/>
  <c r="IE44" i="6"/>
  <c r="IJ44" i="6"/>
  <c r="IO44" i="6"/>
  <c r="IE45" i="6"/>
  <c r="IJ45" i="6"/>
  <c r="IO45" i="6"/>
  <c r="IE46" i="6"/>
  <c r="IJ46" i="6"/>
  <c r="IO46" i="6"/>
  <c r="IE47" i="6"/>
  <c r="IJ47" i="6"/>
  <c r="IO47" i="6"/>
  <c r="IE48" i="6"/>
  <c r="IJ48" i="6"/>
  <c r="IO48" i="6"/>
  <c r="IE49" i="6"/>
  <c r="IJ49" i="6"/>
  <c r="IO49" i="6"/>
  <c r="IE50" i="6"/>
  <c r="IJ50" i="6"/>
  <c r="IO50" i="6"/>
  <c r="IE51" i="6"/>
  <c r="IJ51" i="6"/>
  <c r="IO51" i="6"/>
  <c r="IE52" i="6"/>
  <c r="IJ52" i="6"/>
  <c r="IO52" i="6"/>
  <c r="IE53" i="6"/>
  <c r="IJ53" i="6"/>
  <c r="IO53" i="6"/>
  <c r="IE54" i="6"/>
  <c r="IJ54" i="6"/>
  <c r="IO54" i="6"/>
  <c r="IE55" i="6"/>
  <c r="IJ55" i="6"/>
  <c r="IO55" i="6"/>
  <c r="IE56" i="6"/>
  <c r="IJ56" i="6"/>
  <c r="IO56" i="6"/>
  <c r="IE57" i="6"/>
  <c r="IJ57" i="6"/>
  <c r="IO57" i="6"/>
  <c r="IE58" i="6"/>
  <c r="IJ58" i="6"/>
  <c r="IO58" i="6"/>
  <c r="IE59" i="6"/>
  <c r="IJ59" i="6"/>
  <c r="IO59" i="6"/>
  <c r="IE60" i="6"/>
  <c r="IJ60" i="6"/>
  <c r="IO60" i="6"/>
  <c r="IE61" i="6"/>
  <c r="IJ61" i="6"/>
  <c r="IO61" i="6"/>
  <c r="IE62" i="6"/>
  <c r="IJ62" i="6"/>
  <c r="IO62" i="6"/>
  <c r="IE63" i="6"/>
  <c r="IJ63" i="6"/>
  <c r="IO63" i="6"/>
  <c r="IE64" i="6"/>
  <c r="IJ64" i="6"/>
  <c r="IO64" i="6"/>
  <c r="IE65" i="6"/>
  <c r="IJ65" i="6"/>
  <c r="IO65" i="6"/>
  <c r="IE66" i="6"/>
  <c r="IJ66" i="6"/>
  <c r="IO66" i="6"/>
  <c r="IE67" i="6"/>
  <c r="IJ67" i="6"/>
  <c r="IO67" i="6"/>
  <c r="IE68" i="6"/>
  <c r="IJ68" i="6"/>
  <c r="IO68" i="6"/>
  <c r="IE69" i="6"/>
  <c r="IJ69" i="6"/>
  <c r="IO69" i="6"/>
  <c r="IE70" i="6"/>
  <c r="IJ70" i="6"/>
  <c r="IO70" i="6"/>
  <c r="IE71" i="6"/>
  <c r="IJ71" i="6"/>
  <c r="IO71" i="6"/>
  <c r="IE72" i="6"/>
  <c r="IJ72" i="6"/>
  <c r="IO72" i="6"/>
  <c r="IE73" i="6"/>
  <c r="IJ73" i="6"/>
  <c r="IO73" i="6"/>
  <c r="IE74" i="6"/>
  <c r="IJ74" i="6"/>
  <c r="IO74" i="6"/>
  <c r="IE75" i="6"/>
  <c r="IJ75" i="6"/>
  <c r="IO75" i="6"/>
  <c r="IE76" i="6"/>
  <c r="IJ76" i="6"/>
  <c r="IO76" i="6"/>
  <c r="IE77" i="6"/>
  <c r="IJ77" i="6"/>
  <c r="IO77" i="6"/>
  <c r="IE78" i="6"/>
  <c r="IJ78" i="6"/>
  <c r="IO78" i="6"/>
  <c r="IE79" i="6"/>
  <c r="IJ79" i="6"/>
  <c r="IO79" i="6"/>
  <c r="IE80" i="6"/>
  <c r="IJ80" i="6"/>
  <c r="IO80" i="6"/>
  <c r="IE81" i="6"/>
  <c r="IJ81" i="6"/>
  <c r="IO81" i="6"/>
  <c r="IE82" i="6"/>
  <c r="IJ82" i="6"/>
  <c r="IO82" i="6"/>
  <c r="IE83" i="6"/>
  <c r="IJ83" i="6"/>
  <c r="IO83" i="6"/>
  <c r="IE84" i="6"/>
  <c r="IJ84" i="6"/>
  <c r="IO84" i="6"/>
  <c r="IE85" i="6"/>
  <c r="IJ85" i="6"/>
  <c r="IO85" i="6"/>
  <c r="IE86" i="6"/>
  <c r="IJ86" i="6"/>
  <c r="IO86" i="6"/>
  <c r="IE87" i="6"/>
  <c r="IJ87" i="6"/>
  <c r="IO87" i="6"/>
  <c r="IE88" i="6"/>
  <c r="IJ88" i="6"/>
  <c r="IO88" i="6"/>
  <c r="IE89" i="6"/>
  <c r="IJ89" i="6"/>
  <c r="IO89" i="6"/>
  <c r="IE90" i="6"/>
  <c r="IJ90" i="6"/>
  <c r="IO90" i="6"/>
  <c r="IE91" i="6"/>
  <c r="IJ91" i="6"/>
  <c r="IO91" i="6"/>
  <c r="IE92" i="6"/>
  <c r="IJ92" i="6"/>
  <c r="IO92" i="6"/>
  <c r="IE93" i="6"/>
  <c r="IJ93" i="6"/>
  <c r="IO93" i="6"/>
  <c r="IE94" i="6"/>
  <c r="IJ94" i="6"/>
  <c r="IO94" i="6"/>
  <c r="IE95" i="6"/>
  <c r="IJ95" i="6"/>
  <c r="IO95" i="6"/>
  <c r="IE96" i="6"/>
  <c r="IJ96" i="6"/>
  <c r="IO96" i="6"/>
  <c r="IE97" i="6"/>
  <c r="IJ97" i="6"/>
  <c r="IO97" i="6"/>
  <c r="IE98" i="6"/>
  <c r="IJ98" i="6"/>
  <c r="IO98" i="6"/>
  <c r="IE99" i="6"/>
  <c r="IJ99" i="6"/>
  <c r="IO99" i="6"/>
  <c r="IE100" i="6"/>
  <c r="IJ100" i="6"/>
  <c r="IO100" i="6"/>
  <c r="IE101" i="6"/>
  <c r="IJ101" i="6"/>
  <c r="IO101" i="6"/>
  <c r="IE102" i="6"/>
  <c r="IJ102" i="6"/>
  <c r="IO102" i="6"/>
  <c r="IE103" i="6"/>
  <c r="IJ103" i="6"/>
  <c r="IO103" i="6"/>
  <c r="IE104" i="6"/>
  <c r="IJ104" i="6"/>
  <c r="IO104" i="6"/>
  <c r="IE105" i="6"/>
  <c r="IJ105" i="6"/>
  <c r="IO105" i="6"/>
  <c r="IE106" i="6"/>
  <c r="IJ106" i="6"/>
  <c r="IO106" i="6"/>
  <c r="IE107" i="6"/>
  <c r="IJ107" i="6"/>
  <c r="IO107" i="6"/>
  <c r="IE108" i="6"/>
  <c r="IJ108" i="6"/>
  <c r="IO108" i="6"/>
  <c r="IE109" i="6"/>
  <c r="IJ109" i="6"/>
  <c r="IO109" i="6"/>
  <c r="IE110" i="6"/>
  <c r="IJ110" i="6"/>
  <c r="IO110" i="6"/>
  <c r="IE111" i="6"/>
  <c r="IJ111" i="6"/>
  <c r="IO111" i="6"/>
  <c r="IE112" i="6"/>
  <c r="IJ112" i="6"/>
  <c r="IO112" i="6"/>
  <c r="IE113" i="6"/>
  <c r="IJ113" i="6"/>
  <c r="IO113" i="6"/>
  <c r="IE114" i="6"/>
  <c r="IJ114" i="6"/>
  <c r="IO114" i="6"/>
  <c r="IE115" i="6"/>
  <c r="IJ115" i="6"/>
  <c r="IO115" i="6"/>
  <c r="IE116" i="6"/>
  <c r="IJ116" i="6"/>
  <c r="IO116" i="6"/>
  <c r="IE117" i="6"/>
  <c r="IJ117" i="6"/>
  <c r="IO117" i="6"/>
  <c r="IE118" i="6"/>
  <c r="IJ118" i="6"/>
  <c r="IO118" i="6"/>
  <c r="IE119" i="6"/>
  <c r="IJ119" i="6"/>
  <c r="IO119" i="6"/>
  <c r="IE120" i="6"/>
  <c r="IJ120" i="6"/>
  <c r="IO120" i="6"/>
  <c r="IE121" i="6"/>
  <c r="IJ121" i="6"/>
  <c r="IO121" i="6"/>
  <c r="IE122" i="6"/>
  <c r="IJ122" i="6"/>
  <c r="IO122" i="6"/>
  <c r="IE123" i="6"/>
  <c r="IJ123" i="6"/>
  <c r="IO123" i="6"/>
  <c r="IE124" i="6"/>
  <c r="IJ124" i="6"/>
  <c r="IO124" i="6"/>
  <c r="IE125" i="6"/>
  <c r="IJ125" i="6"/>
  <c r="IO125" i="6"/>
  <c r="IE126" i="6"/>
  <c r="IJ126" i="6"/>
  <c r="IO126" i="6"/>
  <c r="IE127" i="6"/>
  <c r="IJ127" i="6"/>
  <c r="IO127" i="6"/>
  <c r="IE128" i="6"/>
  <c r="IJ128" i="6"/>
  <c r="IO128" i="6"/>
  <c r="IE129" i="6"/>
  <c r="IJ129" i="6"/>
  <c r="IO129" i="6"/>
  <c r="IE130" i="6"/>
  <c r="IJ130" i="6"/>
  <c r="IO130" i="6"/>
  <c r="IE131" i="6"/>
  <c r="IJ131" i="6"/>
  <c r="IO131" i="6"/>
  <c r="IE132" i="6"/>
  <c r="IJ132" i="6"/>
  <c r="IO132" i="6"/>
  <c r="IE133" i="6"/>
  <c r="IJ133" i="6"/>
  <c r="IO133" i="6"/>
  <c r="IE134" i="6"/>
  <c r="IJ134" i="6"/>
  <c r="IO134" i="6"/>
  <c r="IE135" i="6"/>
  <c r="IJ135" i="6"/>
  <c r="IO135" i="6"/>
  <c r="IE136" i="6"/>
  <c r="IJ136" i="6"/>
  <c r="IO136" i="6"/>
  <c r="IE137" i="6"/>
  <c r="IJ137" i="6"/>
  <c r="IO137" i="6"/>
  <c r="IE138" i="6"/>
  <c r="IJ138" i="6"/>
  <c r="IO138" i="6"/>
  <c r="IE139" i="6"/>
  <c r="IJ139" i="6"/>
  <c r="IO139" i="6"/>
  <c r="IE140" i="6"/>
  <c r="IJ140" i="6"/>
  <c r="IO140" i="6"/>
  <c r="IE141" i="6"/>
  <c r="IJ141" i="6"/>
  <c r="IO141" i="6"/>
  <c r="IE142" i="6"/>
  <c r="IJ142" i="6"/>
  <c r="IO142" i="6"/>
  <c r="IE143" i="6"/>
  <c r="IJ143" i="6"/>
  <c r="IO143" i="6"/>
  <c r="IE144" i="6"/>
  <c r="IJ144" i="6"/>
  <c r="IO144" i="6"/>
  <c r="IE145" i="6"/>
  <c r="IJ145" i="6"/>
  <c r="IO145" i="6"/>
  <c r="IE146" i="6"/>
  <c r="IJ146" i="6"/>
  <c r="IO146" i="6"/>
  <c r="IE147" i="6"/>
  <c r="IJ147" i="6"/>
  <c r="IO147" i="6"/>
  <c r="IE148" i="6"/>
  <c r="IJ148" i="6"/>
  <c r="IO148" i="6"/>
  <c r="IE149" i="6"/>
  <c r="IJ149" i="6"/>
  <c r="IO149" i="6"/>
  <c r="IE150" i="6"/>
  <c r="IJ150" i="6"/>
  <c r="IO150" i="6"/>
  <c r="IE151" i="6"/>
  <c r="IJ151" i="6"/>
  <c r="IO151" i="6"/>
  <c r="IE152" i="6"/>
  <c r="IJ152" i="6"/>
  <c r="IO152" i="6"/>
  <c r="IE153" i="6"/>
  <c r="IJ153" i="6"/>
  <c r="IO153" i="6"/>
  <c r="IE154" i="6"/>
  <c r="IJ154" i="6"/>
  <c r="IO154" i="6"/>
  <c r="IE155" i="6"/>
  <c r="IJ155" i="6"/>
  <c r="IO155" i="6"/>
  <c r="HZ156" i="6"/>
  <c r="IE156" i="6"/>
  <c r="IJ156" i="6"/>
  <c r="IO156" i="6"/>
  <c r="IE157" i="6"/>
  <c r="IJ157" i="6"/>
  <c r="IO157" i="6"/>
  <c r="IE158" i="6"/>
  <c r="IJ158" i="6"/>
  <c r="IO158" i="6"/>
  <c r="IO160" i="6"/>
  <c r="ID19" i="6"/>
  <c r="II19" i="6"/>
  <c r="IN19" i="6"/>
  <c r="ID20" i="6"/>
  <c r="II20" i="6"/>
  <c r="IN20" i="6"/>
  <c r="ID21" i="6"/>
  <c r="II21" i="6"/>
  <c r="IN21" i="6"/>
  <c r="ID22" i="6"/>
  <c r="II22" i="6"/>
  <c r="IN22" i="6"/>
  <c r="ID23" i="6"/>
  <c r="II23" i="6"/>
  <c r="IN23" i="6"/>
  <c r="ID24" i="6"/>
  <c r="II24" i="6"/>
  <c r="IN24" i="6"/>
  <c r="ID25" i="6"/>
  <c r="II25" i="6"/>
  <c r="IN25" i="6"/>
  <c r="ID26" i="6"/>
  <c r="II26" i="6"/>
  <c r="IN26" i="6"/>
  <c r="ID27" i="6"/>
  <c r="II27" i="6"/>
  <c r="IN27" i="6"/>
  <c r="ID28" i="6"/>
  <c r="II28" i="6"/>
  <c r="IN28" i="6"/>
  <c r="ID29" i="6"/>
  <c r="II29" i="6"/>
  <c r="IN29" i="6"/>
  <c r="ID30" i="6"/>
  <c r="II30" i="6"/>
  <c r="IN30" i="6"/>
  <c r="ID31" i="6"/>
  <c r="II31" i="6"/>
  <c r="IN31" i="6"/>
  <c r="ID32" i="6"/>
  <c r="II32" i="6"/>
  <c r="IN32" i="6"/>
  <c r="ID33" i="6"/>
  <c r="II33" i="6"/>
  <c r="IN33" i="6"/>
  <c r="ID34" i="6"/>
  <c r="II34" i="6"/>
  <c r="IN34" i="6"/>
  <c r="ID35" i="6"/>
  <c r="II35" i="6"/>
  <c r="IN35" i="6"/>
  <c r="ID36" i="6"/>
  <c r="II36" i="6"/>
  <c r="IN36" i="6"/>
  <c r="ID37" i="6"/>
  <c r="II37" i="6"/>
  <c r="IN37" i="6"/>
  <c r="ID38" i="6"/>
  <c r="II38" i="6"/>
  <c r="IN38" i="6"/>
  <c r="ID39" i="6"/>
  <c r="II39" i="6"/>
  <c r="IN39" i="6"/>
  <c r="ID40" i="6"/>
  <c r="II40" i="6"/>
  <c r="IN40" i="6"/>
  <c r="ID41" i="6"/>
  <c r="II41" i="6"/>
  <c r="IN41" i="6"/>
  <c r="ID42" i="6"/>
  <c r="II42" i="6"/>
  <c r="IN42" i="6"/>
  <c r="ID43" i="6"/>
  <c r="II43" i="6"/>
  <c r="IN43" i="6"/>
  <c r="ID44" i="6"/>
  <c r="II44" i="6"/>
  <c r="IN44" i="6"/>
  <c r="ID45" i="6"/>
  <c r="II45" i="6"/>
  <c r="IN45" i="6"/>
  <c r="ID46" i="6"/>
  <c r="II46" i="6"/>
  <c r="IN46" i="6"/>
  <c r="ID47" i="6"/>
  <c r="II47" i="6"/>
  <c r="IN47" i="6"/>
  <c r="ID48" i="6"/>
  <c r="II48" i="6"/>
  <c r="IN48" i="6"/>
  <c r="ID49" i="6"/>
  <c r="II49" i="6"/>
  <c r="IN49" i="6"/>
  <c r="ID50" i="6"/>
  <c r="II50" i="6"/>
  <c r="IN50" i="6"/>
  <c r="ID51" i="6"/>
  <c r="II51" i="6"/>
  <c r="IN51" i="6"/>
  <c r="ID52" i="6"/>
  <c r="II52" i="6"/>
  <c r="IN52" i="6"/>
  <c r="ID53" i="6"/>
  <c r="II53" i="6"/>
  <c r="IN53" i="6"/>
  <c r="ID54" i="6"/>
  <c r="II54" i="6"/>
  <c r="IN54" i="6"/>
  <c r="ID55" i="6"/>
  <c r="II55" i="6"/>
  <c r="IN55" i="6"/>
  <c r="ID56" i="6"/>
  <c r="II56" i="6"/>
  <c r="IN56" i="6"/>
  <c r="ID57" i="6"/>
  <c r="II57" i="6"/>
  <c r="IN57" i="6"/>
  <c r="ID58" i="6"/>
  <c r="II58" i="6"/>
  <c r="IN58" i="6"/>
  <c r="ID59" i="6"/>
  <c r="II59" i="6"/>
  <c r="IN59" i="6"/>
  <c r="ID60" i="6"/>
  <c r="II60" i="6"/>
  <c r="IN60" i="6"/>
  <c r="ID61" i="6"/>
  <c r="II61" i="6"/>
  <c r="IN61" i="6"/>
  <c r="ID62" i="6"/>
  <c r="II62" i="6"/>
  <c r="IN62" i="6"/>
  <c r="ID63" i="6"/>
  <c r="II63" i="6"/>
  <c r="IN63" i="6"/>
  <c r="ID64" i="6"/>
  <c r="II64" i="6"/>
  <c r="IN64" i="6"/>
  <c r="ID65" i="6"/>
  <c r="II65" i="6"/>
  <c r="IN65" i="6"/>
  <c r="ID66" i="6"/>
  <c r="II66" i="6"/>
  <c r="IN66" i="6"/>
  <c r="ID67" i="6"/>
  <c r="II67" i="6"/>
  <c r="IN67" i="6"/>
  <c r="ID68" i="6"/>
  <c r="II68" i="6"/>
  <c r="IN68" i="6"/>
  <c r="ID69" i="6"/>
  <c r="II69" i="6"/>
  <c r="IN69" i="6"/>
  <c r="ID70" i="6"/>
  <c r="II70" i="6"/>
  <c r="IN70" i="6"/>
  <c r="ID71" i="6"/>
  <c r="II71" i="6"/>
  <c r="IN71" i="6"/>
  <c r="ID72" i="6"/>
  <c r="II72" i="6"/>
  <c r="IN72" i="6"/>
  <c r="ID73" i="6"/>
  <c r="II73" i="6"/>
  <c r="IN73" i="6"/>
  <c r="ID74" i="6"/>
  <c r="II74" i="6"/>
  <c r="IN74" i="6"/>
  <c r="ID75" i="6"/>
  <c r="II75" i="6"/>
  <c r="IN75" i="6"/>
  <c r="ID76" i="6"/>
  <c r="II76" i="6"/>
  <c r="IN76" i="6"/>
  <c r="ID77" i="6"/>
  <c r="II77" i="6"/>
  <c r="IN77" i="6"/>
  <c r="ID78" i="6"/>
  <c r="II78" i="6"/>
  <c r="IN78" i="6"/>
  <c r="ID79" i="6"/>
  <c r="II79" i="6"/>
  <c r="IN79" i="6"/>
  <c r="ID80" i="6"/>
  <c r="II80" i="6"/>
  <c r="IN80" i="6"/>
  <c r="ID81" i="6"/>
  <c r="II81" i="6"/>
  <c r="IN81" i="6"/>
  <c r="ID82" i="6"/>
  <c r="II82" i="6"/>
  <c r="IN82" i="6"/>
  <c r="ID83" i="6"/>
  <c r="II83" i="6"/>
  <c r="IN83" i="6"/>
  <c r="ID84" i="6"/>
  <c r="II84" i="6"/>
  <c r="IN84" i="6"/>
  <c r="ID85" i="6"/>
  <c r="II85" i="6"/>
  <c r="IN85" i="6"/>
  <c r="ID86" i="6"/>
  <c r="II86" i="6"/>
  <c r="IN86" i="6"/>
  <c r="ID87" i="6"/>
  <c r="II87" i="6"/>
  <c r="IN87" i="6"/>
  <c r="ID88" i="6"/>
  <c r="II88" i="6"/>
  <c r="IN88" i="6"/>
  <c r="ID89" i="6"/>
  <c r="II89" i="6"/>
  <c r="IN89" i="6"/>
  <c r="ID90" i="6"/>
  <c r="II90" i="6"/>
  <c r="IN90" i="6"/>
  <c r="ID91" i="6"/>
  <c r="II91" i="6"/>
  <c r="IN91" i="6"/>
  <c r="ID92" i="6"/>
  <c r="II92" i="6"/>
  <c r="IN92" i="6"/>
  <c r="ID93" i="6"/>
  <c r="II93" i="6"/>
  <c r="IN93" i="6"/>
  <c r="ID94" i="6"/>
  <c r="II94" i="6"/>
  <c r="IN94" i="6"/>
  <c r="ID95" i="6"/>
  <c r="II95" i="6"/>
  <c r="IN95" i="6"/>
  <c r="ID96" i="6"/>
  <c r="II96" i="6"/>
  <c r="IN96" i="6"/>
  <c r="ID97" i="6"/>
  <c r="II97" i="6"/>
  <c r="IN97" i="6"/>
  <c r="ID98" i="6"/>
  <c r="II98" i="6"/>
  <c r="IN98" i="6"/>
  <c r="ID99" i="6"/>
  <c r="II99" i="6"/>
  <c r="IN99" i="6"/>
  <c r="ID100" i="6"/>
  <c r="II100" i="6"/>
  <c r="IN100" i="6"/>
  <c r="ID101" i="6"/>
  <c r="II101" i="6"/>
  <c r="IN101" i="6"/>
  <c r="ID102" i="6"/>
  <c r="II102" i="6"/>
  <c r="IN102" i="6"/>
  <c r="ID103" i="6"/>
  <c r="II103" i="6"/>
  <c r="IN103" i="6"/>
  <c r="ID104" i="6"/>
  <c r="II104" i="6"/>
  <c r="IN104" i="6"/>
  <c r="ID105" i="6"/>
  <c r="II105" i="6"/>
  <c r="IN105" i="6"/>
  <c r="ID106" i="6"/>
  <c r="II106" i="6"/>
  <c r="IN106" i="6"/>
  <c r="ID107" i="6"/>
  <c r="II107" i="6"/>
  <c r="IN107" i="6"/>
  <c r="ID108" i="6"/>
  <c r="II108" i="6"/>
  <c r="IN108" i="6"/>
  <c r="ID109" i="6"/>
  <c r="II109" i="6"/>
  <c r="IN109" i="6"/>
  <c r="ID110" i="6"/>
  <c r="II110" i="6"/>
  <c r="IN110" i="6"/>
  <c r="ID111" i="6"/>
  <c r="II111" i="6"/>
  <c r="IN111" i="6"/>
  <c r="ID112" i="6"/>
  <c r="II112" i="6"/>
  <c r="IN112" i="6"/>
  <c r="ID113" i="6"/>
  <c r="II113" i="6"/>
  <c r="IN113" i="6"/>
  <c r="ID114" i="6"/>
  <c r="II114" i="6"/>
  <c r="IN114" i="6"/>
  <c r="ID115" i="6"/>
  <c r="II115" i="6"/>
  <c r="IN115" i="6"/>
  <c r="ID116" i="6"/>
  <c r="II116" i="6"/>
  <c r="IN116" i="6"/>
  <c r="ID117" i="6"/>
  <c r="II117" i="6"/>
  <c r="IN117" i="6"/>
  <c r="ID118" i="6"/>
  <c r="II118" i="6"/>
  <c r="IN118" i="6"/>
  <c r="ID119" i="6"/>
  <c r="II119" i="6"/>
  <c r="IN119" i="6"/>
  <c r="ID120" i="6"/>
  <c r="II120" i="6"/>
  <c r="IN120" i="6"/>
  <c r="ID121" i="6"/>
  <c r="II121" i="6"/>
  <c r="IN121" i="6"/>
  <c r="ID122" i="6"/>
  <c r="II122" i="6"/>
  <c r="IN122" i="6"/>
  <c r="ID123" i="6"/>
  <c r="II123" i="6"/>
  <c r="IN123" i="6"/>
  <c r="ID124" i="6"/>
  <c r="II124" i="6"/>
  <c r="IN124" i="6"/>
  <c r="ID125" i="6"/>
  <c r="II125" i="6"/>
  <c r="IN125" i="6"/>
  <c r="ID126" i="6"/>
  <c r="II126" i="6"/>
  <c r="IN126" i="6"/>
  <c r="ID127" i="6"/>
  <c r="II127" i="6"/>
  <c r="IN127" i="6"/>
  <c r="ID128" i="6"/>
  <c r="II128" i="6"/>
  <c r="IN128" i="6"/>
  <c r="ID129" i="6"/>
  <c r="II129" i="6"/>
  <c r="IN129" i="6"/>
  <c r="ID130" i="6"/>
  <c r="II130" i="6"/>
  <c r="IN130" i="6"/>
  <c r="ID131" i="6"/>
  <c r="II131" i="6"/>
  <c r="IN131" i="6"/>
  <c r="ID132" i="6"/>
  <c r="II132" i="6"/>
  <c r="IN132" i="6"/>
  <c r="ID133" i="6"/>
  <c r="II133" i="6"/>
  <c r="IN133" i="6"/>
  <c r="ID134" i="6"/>
  <c r="II134" i="6"/>
  <c r="IN134" i="6"/>
  <c r="ID135" i="6"/>
  <c r="II135" i="6"/>
  <c r="IN135" i="6"/>
  <c r="ID136" i="6"/>
  <c r="II136" i="6"/>
  <c r="IN136" i="6"/>
  <c r="ID137" i="6"/>
  <c r="II137" i="6"/>
  <c r="IN137" i="6"/>
  <c r="ID138" i="6"/>
  <c r="II138" i="6"/>
  <c r="IN138" i="6"/>
  <c r="ID139" i="6"/>
  <c r="II139" i="6"/>
  <c r="IN139" i="6"/>
  <c r="ID140" i="6"/>
  <c r="II140" i="6"/>
  <c r="IN140" i="6"/>
  <c r="ID141" i="6"/>
  <c r="II141" i="6"/>
  <c r="IN141" i="6"/>
  <c r="ID142" i="6"/>
  <c r="II142" i="6"/>
  <c r="IN142" i="6"/>
  <c r="ID143" i="6"/>
  <c r="II143" i="6"/>
  <c r="IN143" i="6"/>
  <c r="ID144" i="6"/>
  <c r="II144" i="6"/>
  <c r="IN144" i="6"/>
  <c r="ID145" i="6"/>
  <c r="II145" i="6"/>
  <c r="IN145" i="6"/>
  <c r="ID146" i="6"/>
  <c r="II146" i="6"/>
  <c r="IN146" i="6"/>
  <c r="ID147" i="6"/>
  <c r="II147" i="6"/>
  <c r="IN147" i="6"/>
  <c r="ID148" i="6"/>
  <c r="II148" i="6"/>
  <c r="IN148" i="6"/>
  <c r="ID149" i="6"/>
  <c r="II149" i="6"/>
  <c r="IN149" i="6"/>
  <c r="ID150" i="6"/>
  <c r="II150" i="6"/>
  <c r="IN150" i="6"/>
  <c r="ID151" i="6"/>
  <c r="II151" i="6"/>
  <c r="IN151" i="6"/>
  <c r="ID152" i="6"/>
  <c r="II152" i="6"/>
  <c r="IN152" i="6"/>
  <c r="ID153" i="6"/>
  <c r="II153" i="6"/>
  <c r="IN153" i="6"/>
  <c r="ID154" i="6"/>
  <c r="II154" i="6"/>
  <c r="IN154" i="6"/>
  <c r="ID155" i="6"/>
  <c r="II155" i="6"/>
  <c r="IN155" i="6"/>
  <c r="ID156" i="6"/>
  <c r="II156" i="6"/>
  <c r="IN156" i="6"/>
  <c r="ID157" i="6"/>
  <c r="II157" i="6"/>
  <c r="IN157" i="6"/>
  <c r="ID158" i="6"/>
  <c r="II158" i="6"/>
  <c r="IN158" i="6"/>
  <c r="IN160" i="6"/>
  <c r="IN170" i="6"/>
  <c r="IN171" i="6"/>
  <c r="IO163" i="6"/>
  <c r="IN179" i="6"/>
  <c r="IN180" i="6"/>
  <c r="IO180" i="6"/>
  <c r="IJ160" i="6"/>
  <c r="II160" i="6"/>
  <c r="II170" i="6"/>
  <c r="II171" i="6"/>
  <c r="IJ163" i="6"/>
  <c r="II179" i="6"/>
  <c r="II180" i="6"/>
  <c r="IE160" i="6"/>
  <c r="ID160" i="6"/>
  <c r="ID170" i="6"/>
  <c r="ID171" i="6"/>
  <c r="IE163" i="6"/>
  <c r="ID179" i="6"/>
  <c r="ID180" i="6"/>
  <c r="HZ21" i="6"/>
  <c r="HZ160" i="6"/>
  <c r="HY160" i="6"/>
  <c r="HY170" i="6"/>
  <c r="HY171" i="6"/>
  <c r="HZ163" i="6"/>
  <c r="HY179" i="6"/>
  <c r="HY180" i="6"/>
  <c r="HZ180" i="6"/>
  <c r="IO179" i="6"/>
  <c r="HZ179" i="6"/>
  <c r="HJ179" i="6"/>
  <c r="HO179" i="6"/>
  <c r="HT179" i="6"/>
  <c r="HI179" i="6"/>
  <c r="HN179" i="6"/>
  <c r="HS179" i="6"/>
  <c r="SN178" i="6"/>
  <c r="SI178" i="6"/>
  <c r="IN177" i="6"/>
  <c r="IN178" i="6"/>
  <c r="II177" i="6"/>
  <c r="II178" i="6"/>
  <c r="IJ178" i="6"/>
  <c r="ID177" i="6"/>
  <c r="ID178" i="6"/>
  <c r="HY177" i="6"/>
  <c r="HY178" i="6"/>
  <c r="HZ178" i="6"/>
  <c r="HJ178" i="6"/>
  <c r="HO178" i="6"/>
  <c r="HT178" i="6"/>
  <c r="HI178" i="6"/>
  <c r="HN178" i="6"/>
  <c r="HS178" i="6"/>
  <c r="SW177" i="6"/>
  <c r="TB177" i="6"/>
  <c r="TG177" i="6"/>
  <c r="SN177" i="6"/>
  <c r="SI177" i="6"/>
  <c r="IJ177" i="6"/>
  <c r="HZ177" i="6"/>
  <c r="HJ177" i="6"/>
  <c r="HO177" i="6"/>
  <c r="HT177" i="6"/>
  <c r="HI177" i="6"/>
  <c r="HN177" i="6"/>
  <c r="HS177" i="6"/>
  <c r="SW176" i="6"/>
  <c r="TB176" i="6"/>
  <c r="TG176" i="6"/>
  <c r="IN175" i="6"/>
  <c r="IN176" i="6"/>
  <c r="II175" i="6"/>
  <c r="II176" i="6"/>
  <c r="ID175" i="6"/>
  <c r="ID176" i="6"/>
  <c r="IE176" i="6"/>
  <c r="HY175" i="6"/>
  <c r="HY176" i="6"/>
  <c r="HZ176" i="6"/>
  <c r="HJ176" i="6"/>
  <c r="HO176" i="6"/>
  <c r="HT176" i="6"/>
  <c r="HI176" i="6"/>
  <c r="HN176" i="6"/>
  <c r="HS176" i="6"/>
  <c r="SW175" i="6"/>
  <c r="TB175" i="6"/>
  <c r="TG175" i="6"/>
  <c r="SN175" i="6"/>
  <c r="SI175" i="6"/>
  <c r="SD175" i="6"/>
  <c r="RY175" i="6"/>
  <c r="IE175" i="6"/>
  <c r="HZ175" i="6"/>
  <c r="HJ175" i="6"/>
  <c r="HO175" i="6"/>
  <c r="HT175" i="6"/>
  <c r="HI175" i="6"/>
  <c r="HN175" i="6"/>
  <c r="HS175" i="6"/>
  <c r="GM175" i="6"/>
  <c r="SW174" i="6"/>
  <c r="TB174" i="6"/>
  <c r="TG174" i="6"/>
  <c r="SN174" i="6"/>
  <c r="SI174" i="6"/>
  <c r="SD174" i="6"/>
  <c r="RY174" i="6"/>
  <c r="MS174" i="6"/>
  <c r="IN173" i="6"/>
  <c r="IN174" i="6"/>
  <c r="II173" i="6"/>
  <c r="II174" i="6"/>
  <c r="ID173" i="6"/>
  <c r="ID174" i="6"/>
  <c r="HY173" i="6"/>
  <c r="HY174" i="6"/>
  <c r="HZ174" i="6"/>
  <c r="HJ174" i="6"/>
  <c r="HO174" i="6"/>
  <c r="HT174" i="6"/>
  <c r="HI174" i="6"/>
  <c r="HN174" i="6"/>
  <c r="HS174" i="6"/>
  <c r="GM174" i="6"/>
  <c r="SW173" i="6"/>
  <c r="TB173" i="6"/>
  <c r="TG173" i="6"/>
  <c r="SN173" i="6"/>
  <c r="SI173" i="6"/>
  <c r="SD173" i="6"/>
  <c r="RY173" i="6"/>
  <c r="MS173" i="6"/>
  <c r="LV173" i="6"/>
  <c r="HZ173" i="6"/>
  <c r="HJ173" i="6"/>
  <c r="HO173" i="6"/>
  <c r="HT173" i="6"/>
  <c r="HI173" i="6"/>
  <c r="HN173" i="6"/>
  <c r="HS173" i="6"/>
  <c r="GM173" i="6"/>
  <c r="SW172" i="6"/>
  <c r="TB172" i="6"/>
  <c r="TG172" i="6"/>
  <c r="SN172" i="6"/>
  <c r="SI172" i="6"/>
  <c r="SD172" i="6"/>
  <c r="RY172" i="6"/>
  <c r="MS172" i="6"/>
  <c r="LV172" i="6"/>
  <c r="HJ172" i="6"/>
  <c r="HO172" i="6"/>
  <c r="HT172" i="6"/>
  <c r="HI172" i="6"/>
  <c r="HN172" i="6"/>
  <c r="HS172" i="6"/>
  <c r="GM172" i="6"/>
  <c r="DM172" i="6"/>
  <c r="SW171" i="6"/>
  <c r="TB171" i="6"/>
  <c r="TG171" i="6"/>
  <c r="SD19" i="6"/>
  <c r="SI19" i="6"/>
  <c r="SN19" i="6"/>
  <c r="SD20" i="6"/>
  <c r="SI20" i="6"/>
  <c r="SN20" i="6"/>
  <c r="SD21" i="6"/>
  <c r="SI21" i="6"/>
  <c r="SN21" i="6"/>
  <c r="SD22" i="6"/>
  <c r="SI22" i="6"/>
  <c r="SN22" i="6"/>
  <c r="SD23" i="6"/>
  <c r="SI23" i="6"/>
  <c r="SN23" i="6"/>
  <c r="SD24" i="6"/>
  <c r="SI24" i="6"/>
  <c r="SN24" i="6"/>
  <c r="SD25" i="6"/>
  <c r="SI25" i="6"/>
  <c r="SN25" i="6"/>
  <c r="SD26" i="6"/>
  <c r="SI26" i="6"/>
  <c r="SN26" i="6"/>
  <c r="SD27" i="6"/>
  <c r="SI27" i="6"/>
  <c r="SN27" i="6"/>
  <c r="SD28" i="6"/>
  <c r="SI28" i="6"/>
  <c r="SN28" i="6"/>
  <c r="SD29" i="6"/>
  <c r="SI29" i="6"/>
  <c r="SN29" i="6"/>
  <c r="SD30" i="6"/>
  <c r="SI30" i="6"/>
  <c r="SN30" i="6"/>
  <c r="SD31" i="6"/>
  <c r="SI31" i="6"/>
  <c r="SN31" i="6"/>
  <c r="SD32" i="6"/>
  <c r="SI32" i="6"/>
  <c r="SN32" i="6"/>
  <c r="SD33" i="6"/>
  <c r="SI33" i="6"/>
  <c r="SN33" i="6"/>
  <c r="SD34" i="6"/>
  <c r="SI34" i="6"/>
  <c r="SN34" i="6"/>
  <c r="SD35" i="6"/>
  <c r="SI35" i="6"/>
  <c r="SN35" i="6"/>
  <c r="SD36" i="6"/>
  <c r="SI36" i="6"/>
  <c r="SN36" i="6"/>
  <c r="SD37" i="6"/>
  <c r="SI37" i="6"/>
  <c r="SN37" i="6"/>
  <c r="SD38" i="6"/>
  <c r="SI38" i="6"/>
  <c r="SN38" i="6"/>
  <c r="SD39" i="6"/>
  <c r="SI39" i="6"/>
  <c r="SN39" i="6"/>
  <c r="SD40" i="6"/>
  <c r="SI40" i="6"/>
  <c r="SN40" i="6"/>
  <c r="SD41" i="6"/>
  <c r="SI41" i="6"/>
  <c r="SN41" i="6"/>
  <c r="SD42" i="6"/>
  <c r="SI42" i="6"/>
  <c r="SN42" i="6"/>
  <c r="SD43" i="6"/>
  <c r="SI43" i="6"/>
  <c r="SN43" i="6"/>
  <c r="SD44" i="6"/>
  <c r="SI44" i="6"/>
  <c r="SN44" i="6"/>
  <c r="SD45" i="6"/>
  <c r="SI45" i="6"/>
  <c r="SN45" i="6"/>
  <c r="SD46" i="6"/>
  <c r="SI46" i="6"/>
  <c r="SN46" i="6"/>
  <c r="SD47" i="6"/>
  <c r="SI47" i="6"/>
  <c r="SN47" i="6"/>
  <c r="SD48" i="6"/>
  <c r="SI48" i="6"/>
  <c r="SN48" i="6"/>
  <c r="SD49" i="6"/>
  <c r="SI49" i="6"/>
  <c r="SN49" i="6"/>
  <c r="SD50" i="6"/>
  <c r="SI50" i="6"/>
  <c r="SN50" i="6"/>
  <c r="SD51" i="6"/>
  <c r="SI51" i="6"/>
  <c r="SN51" i="6"/>
  <c r="SD52" i="6"/>
  <c r="SI52" i="6"/>
  <c r="SN52" i="6"/>
  <c r="SD53" i="6"/>
  <c r="SI53" i="6"/>
  <c r="SN53" i="6"/>
  <c r="SD54" i="6"/>
  <c r="SI54" i="6"/>
  <c r="SN54" i="6"/>
  <c r="SD55" i="6"/>
  <c r="SI55" i="6"/>
  <c r="SN55" i="6"/>
  <c r="SD56" i="6"/>
  <c r="SI56" i="6"/>
  <c r="SN56" i="6"/>
  <c r="SD57" i="6"/>
  <c r="SI57" i="6"/>
  <c r="SN57" i="6"/>
  <c r="SD58" i="6"/>
  <c r="SI58" i="6"/>
  <c r="SN58" i="6"/>
  <c r="SD59" i="6"/>
  <c r="SI59" i="6"/>
  <c r="SN59" i="6"/>
  <c r="SD60" i="6"/>
  <c r="SI60" i="6"/>
  <c r="SN60" i="6"/>
  <c r="SD61" i="6"/>
  <c r="SI61" i="6"/>
  <c r="SN61" i="6"/>
  <c r="SD62" i="6"/>
  <c r="SI62" i="6"/>
  <c r="SN62" i="6"/>
  <c r="SD63" i="6"/>
  <c r="SI63" i="6"/>
  <c r="SN63" i="6"/>
  <c r="SD64" i="6"/>
  <c r="SI64" i="6"/>
  <c r="SN64" i="6"/>
  <c r="SD65" i="6"/>
  <c r="SI65" i="6"/>
  <c r="SN65" i="6"/>
  <c r="SD66" i="6"/>
  <c r="SI66" i="6"/>
  <c r="SN66" i="6"/>
  <c r="SD67" i="6"/>
  <c r="SI67" i="6"/>
  <c r="SN67" i="6"/>
  <c r="SD68" i="6"/>
  <c r="SI68" i="6"/>
  <c r="SN68" i="6"/>
  <c r="SD69" i="6"/>
  <c r="SI69" i="6"/>
  <c r="SN69" i="6"/>
  <c r="SD70" i="6"/>
  <c r="SI70" i="6"/>
  <c r="SN70" i="6"/>
  <c r="SD71" i="6"/>
  <c r="SI71" i="6"/>
  <c r="SN71" i="6"/>
  <c r="SD72" i="6"/>
  <c r="SI72" i="6"/>
  <c r="SN72" i="6"/>
  <c r="SD73" i="6"/>
  <c r="SI73" i="6"/>
  <c r="SN73" i="6"/>
  <c r="SD74" i="6"/>
  <c r="SI74" i="6"/>
  <c r="SN74" i="6"/>
  <c r="SD75" i="6"/>
  <c r="SI75" i="6"/>
  <c r="SN75" i="6"/>
  <c r="SD76" i="6"/>
  <c r="SI76" i="6"/>
  <c r="SN76" i="6"/>
  <c r="SD77" i="6"/>
  <c r="SI77" i="6"/>
  <c r="SN77" i="6"/>
  <c r="SD78" i="6"/>
  <c r="SI78" i="6"/>
  <c r="SN78" i="6"/>
  <c r="SD79" i="6"/>
  <c r="SI79" i="6"/>
  <c r="SN79" i="6"/>
  <c r="SD80" i="6"/>
  <c r="SI80" i="6"/>
  <c r="SN80" i="6"/>
  <c r="SD81" i="6"/>
  <c r="SI81" i="6"/>
  <c r="SN81" i="6"/>
  <c r="SD82" i="6"/>
  <c r="SI82" i="6"/>
  <c r="SN82" i="6"/>
  <c r="SD83" i="6"/>
  <c r="SI83" i="6"/>
  <c r="SN83" i="6"/>
  <c r="SD84" i="6"/>
  <c r="SI84" i="6"/>
  <c r="SN84" i="6"/>
  <c r="SD85" i="6"/>
  <c r="SI85" i="6"/>
  <c r="SN85" i="6"/>
  <c r="SD86" i="6"/>
  <c r="SI86" i="6"/>
  <c r="SN86" i="6"/>
  <c r="SD87" i="6"/>
  <c r="SI87" i="6"/>
  <c r="SN87" i="6"/>
  <c r="SD88" i="6"/>
  <c r="SI88" i="6"/>
  <c r="SN88" i="6"/>
  <c r="SD89" i="6"/>
  <c r="SI89" i="6"/>
  <c r="SN89" i="6"/>
  <c r="SD90" i="6"/>
  <c r="SI90" i="6"/>
  <c r="SN90" i="6"/>
  <c r="SD91" i="6"/>
  <c r="SI91" i="6"/>
  <c r="SN91" i="6"/>
  <c r="SD92" i="6"/>
  <c r="SI92" i="6"/>
  <c r="SN92" i="6"/>
  <c r="SD93" i="6"/>
  <c r="SI93" i="6"/>
  <c r="SN93" i="6"/>
  <c r="SD94" i="6"/>
  <c r="SI94" i="6"/>
  <c r="SN94" i="6"/>
  <c r="SD95" i="6"/>
  <c r="SI95" i="6"/>
  <c r="SN95" i="6"/>
  <c r="SD96" i="6"/>
  <c r="SI96" i="6"/>
  <c r="SN96" i="6"/>
  <c r="SD97" i="6"/>
  <c r="SI97" i="6"/>
  <c r="SN97" i="6"/>
  <c r="SD98" i="6"/>
  <c r="SI98" i="6"/>
  <c r="SN98" i="6"/>
  <c r="SD99" i="6"/>
  <c r="SI99" i="6"/>
  <c r="SN99" i="6"/>
  <c r="SD100" i="6"/>
  <c r="SI100" i="6"/>
  <c r="SN100" i="6"/>
  <c r="SD101" i="6"/>
  <c r="SI101" i="6"/>
  <c r="SN101" i="6"/>
  <c r="SD102" i="6"/>
  <c r="SI102" i="6"/>
  <c r="SN102" i="6"/>
  <c r="SD103" i="6"/>
  <c r="SI103" i="6"/>
  <c r="SN103" i="6"/>
  <c r="SD104" i="6"/>
  <c r="SI104" i="6"/>
  <c r="SN104" i="6"/>
  <c r="SD105" i="6"/>
  <c r="SI105" i="6"/>
  <c r="SN105" i="6"/>
  <c r="SD106" i="6"/>
  <c r="SI106" i="6"/>
  <c r="SN106" i="6"/>
  <c r="SD107" i="6"/>
  <c r="SI107" i="6"/>
  <c r="SN107" i="6"/>
  <c r="SD108" i="6"/>
  <c r="SI108" i="6"/>
  <c r="SN108" i="6"/>
  <c r="SD109" i="6"/>
  <c r="SI109" i="6"/>
  <c r="SN109" i="6"/>
  <c r="SD110" i="6"/>
  <c r="SI110" i="6"/>
  <c r="SN110" i="6"/>
  <c r="SD111" i="6"/>
  <c r="SI111" i="6"/>
  <c r="SN111" i="6"/>
  <c r="SD112" i="6"/>
  <c r="SI112" i="6"/>
  <c r="SN112" i="6"/>
  <c r="SD113" i="6"/>
  <c r="SI113" i="6"/>
  <c r="SN113" i="6"/>
  <c r="SD114" i="6"/>
  <c r="SI114" i="6"/>
  <c r="SN114" i="6"/>
  <c r="SD115" i="6"/>
  <c r="SI115" i="6"/>
  <c r="SN115" i="6"/>
  <c r="SD116" i="6"/>
  <c r="SI116" i="6"/>
  <c r="SN116" i="6"/>
  <c r="SD117" i="6"/>
  <c r="SI117" i="6"/>
  <c r="SN117" i="6"/>
  <c r="SD118" i="6"/>
  <c r="SI118" i="6"/>
  <c r="SN118" i="6"/>
  <c r="SD119" i="6"/>
  <c r="SI119" i="6"/>
  <c r="SN119" i="6"/>
  <c r="SD120" i="6"/>
  <c r="SI120" i="6"/>
  <c r="SN120" i="6"/>
  <c r="SD121" i="6"/>
  <c r="SI121" i="6"/>
  <c r="SN121" i="6"/>
  <c r="SD123" i="6"/>
  <c r="SI123" i="6"/>
  <c r="SN123" i="6"/>
  <c r="SD124" i="6"/>
  <c r="SI124" i="6"/>
  <c r="SN124" i="6"/>
  <c r="SD125" i="6"/>
  <c r="SI125" i="6"/>
  <c r="SN125" i="6"/>
  <c r="SD126" i="6"/>
  <c r="SI126" i="6"/>
  <c r="SN126" i="6"/>
  <c r="SD127" i="6"/>
  <c r="SI127" i="6"/>
  <c r="SN127" i="6"/>
  <c r="SD128" i="6"/>
  <c r="SI128" i="6"/>
  <c r="SN128" i="6"/>
  <c r="SD129" i="6"/>
  <c r="SI129" i="6"/>
  <c r="SN129" i="6"/>
  <c r="SD130" i="6"/>
  <c r="SI130" i="6"/>
  <c r="SN130" i="6"/>
  <c r="SD131" i="6"/>
  <c r="SI131" i="6"/>
  <c r="SN131" i="6"/>
  <c r="SD132" i="6"/>
  <c r="SI132" i="6"/>
  <c r="SN132" i="6"/>
  <c r="SD133" i="6"/>
  <c r="SI133" i="6"/>
  <c r="SN133" i="6"/>
  <c r="SD134" i="6"/>
  <c r="SI134" i="6"/>
  <c r="SN134" i="6"/>
  <c r="SD135" i="6"/>
  <c r="SI135" i="6"/>
  <c r="SN135" i="6"/>
  <c r="SD136" i="6"/>
  <c r="SI136" i="6"/>
  <c r="SN136" i="6"/>
  <c r="SD137" i="6"/>
  <c r="SI137" i="6"/>
  <c r="SN137" i="6"/>
  <c r="SD138" i="6"/>
  <c r="SI138" i="6"/>
  <c r="SN138" i="6"/>
  <c r="SD139" i="6"/>
  <c r="SI139" i="6"/>
  <c r="SN139" i="6"/>
  <c r="SD140" i="6"/>
  <c r="SI140" i="6"/>
  <c r="SN140" i="6"/>
  <c r="SD141" i="6"/>
  <c r="SI141" i="6"/>
  <c r="SN141" i="6"/>
  <c r="SD142" i="6"/>
  <c r="SI142" i="6"/>
  <c r="SN142" i="6"/>
  <c r="SD143" i="6"/>
  <c r="SI143" i="6"/>
  <c r="SN143" i="6"/>
  <c r="SD144" i="6"/>
  <c r="SI144" i="6"/>
  <c r="SN144" i="6"/>
  <c r="SD145" i="6"/>
  <c r="SI145" i="6"/>
  <c r="SN145" i="6"/>
  <c r="SD146" i="6"/>
  <c r="SI146" i="6"/>
  <c r="SN146" i="6"/>
  <c r="SD147" i="6"/>
  <c r="SI147" i="6"/>
  <c r="SN147" i="6"/>
  <c r="SD148" i="6"/>
  <c r="SI148" i="6"/>
  <c r="SN148" i="6"/>
  <c r="RY149" i="6"/>
  <c r="SD149" i="6"/>
  <c r="SI149" i="6"/>
  <c r="SN149" i="6"/>
  <c r="SD150" i="6"/>
  <c r="SI150" i="6"/>
  <c r="SN150" i="6"/>
  <c r="SC19" i="6"/>
  <c r="SH19" i="6"/>
  <c r="SM19" i="6"/>
  <c r="SC20" i="6"/>
  <c r="SH20" i="6"/>
  <c r="SM20" i="6"/>
  <c r="SC21" i="6"/>
  <c r="SH21" i="6"/>
  <c r="SM21" i="6"/>
  <c r="SC22" i="6"/>
  <c r="SH22" i="6"/>
  <c r="SM22" i="6"/>
  <c r="SC23" i="6"/>
  <c r="SH23" i="6"/>
  <c r="SM23" i="6"/>
  <c r="SC24" i="6"/>
  <c r="SH24" i="6"/>
  <c r="SM24" i="6"/>
  <c r="SC25" i="6"/>
  <c r="SH25" i="6"/>
  <c r="SM25" i="6"/>
  <c r="SC26" i="6"/>
  <c r="SH26" i="6"/>
  <c r="SM26" i="6"/>
  <c r="SC27" i="6"/>
  <c r="SH27" i="6"/>
  <c r="SM27" i="6"/>
  <c r="SC28" i="6"/>
  <c r="SH28" i="6"/>
  <c r="SM28" i="6"/>
  <c r="SC29" i="6"/>
  <c r="SH29" i="6"/>
  <c r="SM29" i="6"/>
  <c r="SC30" i="6"/>
  <c r="SH30" i="6"/>
  <c r="SM30" i="6"/>
  <c r="SC31" i="6"/>
  <c r="SH31" i="6"/>
  <c r="SM31" i="6"/>
  <c r="SC32" i="6"/>
  <c r="SH32" i="6"/>
  <c r="SM32" i="6"/>
  <c r="SC33" i="6"/>
  <c r="SH33" i="6"/>
  <c r="SM33" i="6"/>
  <c r="SC34" i="6"/>
  <c r="SH34" i="6"/>
  <c r="SM34" i="6"/>
  <c r="SC35" i="6"/>
  <c r="SH35" i="6"/>
  <c r="SM35" i="6"/>
  <c r="SC36" i="6"/>
  <c r="SH36" i="6"/>
  <c r="SM36" i="6"/>
  <c r="SC37" i="6"/>
  <c r="SH37" i="6"/>
  <c r="SM37" i="6"/>
  <c r="SC38" i="6"/>
  <c r="SH38" i="6"/>
  <c r="SM38" i="6"/>
  <c r="SC39" i="6"/>
  <c r="SH39" i="6"/>
  <c r="SM39" i="6"/>
  <c r="SC40" i="6"/>
  <c r="SH40" i="6"/>
  <c r="SM40" i="6"/>
  <c r="SC41" i="6"/>
  <c r="SH41" i="6"/>
  <c r="SM41" i="6"/>
  <c r="SC42" i="6"/>
  <c r="SH42" i="6"/>
  <c r="SM42" i="6"/>
  <c r="SC43" i="6"/>
  <c r="SH43" i="6"/>
  <c r="SM43" i="6"/>
  <c r="SC44" i="6"/>
  <c r="SH44" i="6"/>
  <c r="SM44" i="6"/>
  <c r="SC45" i="6"/>
  <c r="SH45" i="6"/>
  <c r="SM45" i="6"/>
  <c r="SC46" i="6"/>
  <c r="SH46" i="6"/>
  <c r="SM46" i="6"/>
  <c r="SC47" i="6"/>
  <c r="SH47" i="6"/>
  <c r="SM47" i="6"/>
  <c r="SC48" i="6"/>
  <c r="SH48" i="6"/>
  <c r="SM48" i="6"/>
  <c r="SC49" i="6"/>
  <c r="SH49" i="6"/>
  <c r="SM49" i="6"/>
  <c r="SC50" i="6"/>
  <c r="SH50" i="6"/>
  <c r="SM50" i="6"/>
  <c r="SC51" i="6"/>
  <c r="SH51" i="6"/>
  <c r="SM51" i="6"/>
  <c r="SC52" i="6"/>
  <c r="SH52" i="6"/>
  <c r="SM52" i="6"/>
  <c r="SC53" i="6"/>
  <c r="SH53" i="6"/>
  <c r="SM53" i="6"/>
  <c r="SC54" i="6"/>
  <c r="SH54" i="6"/>
  <c r="SM54" i="6"/>
  <c r="SC55" i="6"/>
  <c r="SH55" i="6"/>
  <c r="SM55" i="6"/>
  <c r="SC56" i="6"/>
  <c r="SH56" i="6"/>
  <c r="SM56" i="6"/>
  <c r="SC57" i="6"/>
  <c r="SH57" i="6"/>
  <c r="SM57" i="6"/>
  <c r="SC58" i="6"/>
  <c r="SH58" i="6"/>
  <c r="SM58" i="6"/>
  <c r="SC59" i="6"/>
  <c r="SH59" i="6"/>
  <c r="SM59" i="6"/>
  <c r="SC60" i="6"/>
  <c r="SH60" i="6"/>
  <c r="SM60" i="6"/>
  <c r="SC61" i="6"/>
  <c r="SH61" i="6"/>
  <c r="SM61" i="6"/>
  <c r="SC62" i="6"/>
  <c r="SH62" i="6"/>
  <c r="SM62" i="6"/>
  <c r="SC63" i="6"/>
  <c r="SH63" i="6"/>
  <c r="SM63" i="6"/>
  <c r="SC64" i="6"/>
  <c r="SH64" i="6"/>
  <c r="SM64" i="6"/>
  <c r="SC65" i="6"/>
  <c r="SH65" i="6"/>
  <c r="SM65" i="6"/>
  <c r="SC66" i="6"/>
  <c r="SH66" i="6"/>
  <c r="SM66" i="6"/>
  <c r="SC67" i="6"/>
  <c r="SH67" i="6"/>
  <c r="SM67" i="6"/>
  <c r="SC68" i="6"/>
  <c r="SH68" i="6"/>
  <c r="SM68" i="6"/>
  <c r="SC69" i="6"/>
  <c r="SH69" i="6"/>
  <c r="SM69" i="6"/>
  <c r="SC70" i="6"/>
  <c r="SH70" i="6"/>
  <c r="SM70" i="6"/>
  <c r="SC71" i="6"/>
  <c r="SH71" i="6"/>
  <c r="SM71" i="6"/>
  <c r="SC72" i="6"/>
  <c r="SH72" i="6"/>
  <c r="SM72" i="6"/>
  <c r="SC73" i="6"/>
  <c r="SH73" i="6"/>
  <c r="SM73" i="6"/>
  <c r="SC74" i="6"/>
  <c r="SH74" i="6"/>
  <c r="SM74" i="6"/>
  <c r="SC75" i="6"/>
  <c r="SH75" i="6"/>
  <c r="SM75" i="6"/>
  <c r="SC76" i="6"/>
  <c r="SH76" i="6"/>
  <c r="SM76" i="6"/>
  <c r="SC77" i="6"/>
  <c r="SH77" i="6"/>
  <c r="SM77" i="6"/>
  <c r="SC78" i="6"/>
  <c r="SH78" i="6"/>
  <c r="SM78" i="6"/>
  <c r="SC79" i="6"/>
  <c r="SH79" i="6"/>
  <c r="SM79" i="6"/>
  <c r="SC80" i="6"/>
  <c r="SH80" i="6"/>
  <c r="SM80" i="6"/>
  <c r="SC81" i="6"/>
  <c r="SH81" i="6"/>
  <c r="SM81" i="6"/>
  <c r="SC82" i="6"/>
  <c r="SH82" i="6"/>
  <c r="SM82" i="6"/>
  <c r="SC83" i="6"/>
  <c r="SH83" i="6"/>
  <c r="SM83" i="6"/>
  <c r="SC84" i="6"/>
  <c r="SH84" i="6"/>
  <c r="SM84" i="6"/>
  <c r="SC85" i="6"/>
  <c r="SH85" i="6"/>
  <c r="SM85" i="6"/>
  <c r="SC86" i="6"/>
  <c r="SH86" i="6"/>
  <c r="SM86" i="6"/>
  <c r="SC87" i="6"/>
  <c r="SH87" i="6"/>
  <c r="SM87" i="6"/>
  <c r="SC88" i="6"/>
  <c r="SH88" i="6"/>
  <c r="SM88" i="6"/>
  <c r="SC89" i="6"/>
  <c r="SH89" i="6"/>
  <c r="SM89" i="6"/>
  <c r="SC90" i="6"/>
  <c r="SH90" i="6"/>
  <c r="SM90" i="6"/>
  <c r="SC91" i="6"/>
  <c r="SH91" i="6"/>
  <c r="SM91" i="6"/>
  <c r="SC92" i="6"/>
  <c r="SH92" i="6"/>
  <c r="SM92" i="6"/>
  <c r="SC93" i="6"/>
  <c r="SH93" i="6"/>
  <c r="SM93" i="6"/>
  <c r="SC94" i="6"/>
  <c r="SH94" i="6"/>
  <c r="SM94" i="6"/>
  <c r="SC95" i="6"/>
  <c r="SH95" i="6"/>
  <c r="SM95" i="6"/>
  <c r="SC96" i="6"/>
  <c r="SH96" i="6"/>
  <c r="SM96" i="6"/>
  <c r="SC97" i="6"/>
  <c r="SH97" i="6"/>
  <c r="SM97" i="6"/>
  <c r="SC98" i="6"/>
  <c r="SH98" i="6"/>
  <c r="SM98" i="6"/>
  <c r="SC99" i="6"/>
  <c r="SH99" i="6"/>
  <c r="SM99" i="6"/>
  <c r="SC100" i="6"/>
  <c r="SH100" i="6"/>
  <c r="SM100" i="6"/>
  <c r="SC101" i="6"/>
  <c r="SH101" i="6"/>
  <c r="SM101" i="6"/>
  <c r="SC102" i="6"/>
  <c r="SH102" i="6"/>
  <c r="SM102" i="6"/>
  <c r="SC103" i="6"/>
  <c r="SH103" i="6"/>
  <c r="SM103" i="6"/>
  <c r="SC104" i="6"/>
  <c r="SH104" i="6"/>
  <c r="SM104" i="6"/>
  <c r="SC105" i="6"/>
  <c r="SH105" i="6"/>
  <c r="SM105" i="6"/>
  <c r="SC106" i="6"/>
  <c r="SH106" i="6"/>
  <c r="SM106" i="6"/>
  <c r="SC107" i="6"/>
  <c r="SH107" i="6"/>
  <c r="SM107" i="6"/>
  <c r="SC108" i="6"/>
  <c r="SH108" i="6"/>
  <c r="SM108" i="6"/>
  <c r="SC109" i="6"/>
  <c r="SH109" i="6"/>
  <c r="SM109" i="6"/>
  <c r="SC110" i="6"/>
  <c r="SH110" i="6"/>
  <c r="SM110" i="6"/>
  <c r="SC111" i="6"/>
  <c r="SH111" i="6"/>
  <c r="SM111" i="6"/>
  <c r="SC112" i="6"/>
  <c r="SH112" i="6"/>
  <c r="SM112" i="6"/>
  <c r="SC113" i="6"/>
  <c r="SH113" i="6"/>
  <c r="SM113" i="6"/>
  <c r="SC114" i="6"/>
  <c r="SH114" i="6"/>
  <c r="SM114" i="6"/>
  <c r="SC115" i="6"/>
  <c r="SH115" i="6"/>
  <c r="SM115" i="6"/>
  <c r="SC116" i="6"/>
  <c r="SH116" i="6"/>
  <c r="SM116" i="6"/>
  <c r="SC117" i="6"/>
  <c r="SH117" i="6"/>
  <c r="SM117" i="6"/>
  <c r="SC118" i="6"/>
  <c r="SH118" i="6"/>
  <c r="SM118" i="6"/>
  <c r="SC119" i="6"/>
  <c r="SH119" i="6"/>
  <c r="SM119" i="6"/>
  <c r="SC120" i="6"/>
  <c r="SH120" i="6"/>
  <c r="SM120" i="6"/>
  <c r="SC121" i="6"/>
  <c r="SH121" i="6"/>
  <c r="SM121" i="6"/>
  <c r="SC122" i="6"/>
  <c r="SH122" i="6"/>
  <c r="SM122" i="6"/>
  <c r="SC123" i="6"/>
  <c r="SH123" i="6"/>
  <c r="SM123" i="6"/>
  <c r="SC124" i="6"/>
  <c r="SH124" i="6"/>
  <c r="SM124" i="6"/>
  <c r="SC125" i="6"/>
  <c r="SH125" i="6"/>
  <c r="SM125" i="6"/>
  <c r="SC126" i="6"/>
  <c r="SH126" i="6"/>
  <c r="SM126" i="6"/>
  <c r="SC127" i="6"/>
  <c r="SH127" i="6"/>
  <c r="SM127" i="6"/>
  <c r="SC128" i="6"/>
  <c r="SH128" i="6"/>
  <c r="SM128" i="6"/>
  <c r="SC129" i="6"/>
  <c r="SH129" i="6"/>
  <c r="SM129" i="6"/>
  <c r="SC130" i="6"/>
  <c r="SH130" i="6"/>
  <c r="SM130" i="6"/>
  <c r="SC131" i="6"/>
  <c r="SH131" i="6"/>
  <c r="SM131" i="6"/>
  <c r="SC132" i="6"/>
  <c r="SH132" i="6"/>
  <c r="SM132" i="6"/>
  <c r="SC133" i="6"/>
  <c r="SH133" i="6"/>
  <c r="SM133" i="6"/>
  <c r="SC134" i="6"/>
  <c r="SH134" i="6"/>
  <c r="SM134" i="6"/>
  <c r="SC135" i="6"/>
  <c r="SH135" i="6"/>
  <c r="SM135" i="6"/>
  <c r="SC136" i="6"/>
  <c r="SH136" i="6"/>
  <c r="SM136" i="6"/>
  <c r="SC137" i="6"/>
  <c r="SH137" i="6"/>
  <c r="SM137" i="6"/>
  <c r="SC138" i="6"/>
  <c r="SH138" i="6"/>
  <c r="SM138" i="6"/>
  <c r="SC139" i="6"/>
  <c r="SH139" i="6"/>
  <c r="SM139" i="6"/>
  <c r="SC140" i="6"/>
  <c r="SH140" i="6"/>
  <c r="SM140" i="6"/>
  <c r="SC141" i="6"/>
  <c r="SH141" i="6"/>
  <c r="SM141" i="6"/>
  <c r="SC142" i="6"/>
  <c r="SH142" i="6"/>
  <c r="SM142" i="6"/>
  <c r="SC143" i="6"/>
  <c r="SH143" i="6"/>
  <c r="SM143" i="6"/>
  <c r="SC144" i="6"/>
  <c r="SH144" i="6"/>
  <c r="SM144" i="6"/>
  <c r="SC145" i="6"/>
  <c r="SH145" i="6"/>
  <c r="SM145" i="6"/>
  <c r="SC146" i="6"/>
  <c r="SH146" i="6"/>
  <c r="SM146" i="6"/>
  <c r="SC147" i="6"/>
  <c r="SH147" i="6"/>
  <c r="SM147" i="6"/>
  <c r="SC148" i="6"/>
  <c r="SH148" i="6"/>
  <c r="SM148" i="6"/>
  <c r="SC149" i="6"/>
  <c r="SH149" i="6"/>
  <c r="SM149" i="6"/>
  <c r="SC150" i="6"/>
  <c r="SH150" i="6"/>
  <c r="SM150" i="6"/>
  <c r="SI170" i="6"/>
  <c r="SI171" i="6"/>
  <c r="SD170" i="6"/>
  <c r="SD171" i="6"/>
  <c r="RY170" i="6"/>
  <c r="RY171" i="6"/>
  <c r="MS171" i="6"/>
  <c r="LV171" i="6"/>
  <c r="HJ171" i="6"/>
  <c r="HO171" i="6"/>
  <c r="HT171" i="6"/>
  <c r="HI171" i="6"/>
  <c r="HN171" i="6"/>
  <c r="HS171" i="6"/>
  <c r="DM171" i="6"/>
  <c r="SW170" i="6"/>
  <c r="TB170" i="6"/>
  <c r="TG170" i="6"/>
  <c r="MZ19" i="6"/>
  <c r="NF19" i="6"/>
  <c r="NL19" i="6"/>
  <c r="MZ20" i="6"/>
  <c r="NF20" i="6"/>
  <c r="NL20" i="6"/>
  <c r="MZ21" i="6"/>
  <c r="NF21" i="6"/>
  <c r="NL21" i="6"/>
  <c r="MZ22" i="6"/>
  <c r="NF22" i="6"/>
  <c r="NL22" i="6"/>
  <c r="NF23" i="6"/>
  <c r="NL23" i="6"/>
  <c r="MZ24" i="6"/>
  <c r="NF24" i="6"/>
  <c r="NL24" i="6"/>
  <c r="MZ25" i="6"/>
  <c r="NF25" i="6"/>
  <c r="NL25" i="6"/>
  <c r="MZ26" i="6"/>
  <c r="NF26" i="6"/>
  <c r="NL26" i="6"/>
  <c r="MZ27" i="6"/>
  <c r="NF27" i="6"/>
  <c r="NL27" i="6"/>
  <c r="MZ28" i="6"/>
  <c r="NF28" i="6"/>
  <c r="NL28" i="6"/>
  <c r="MZ29" i="6"/>
  <c r="NF29" i="6"/>
  <c r="NL29" i="6"/>
  <c r="MZ30" i="6"/>
  <c r="NF30" i="6"/>
  <c r="NL30" i="6"/>
  <c r="MZ31" i="6"/>
  <c r="NF31" i="6"/>
  <c r="NL31" i="6"/>
  <c r="MZ32" i="6"/>
  <c r="NF32" i="6"/>
  <c r="NL32" i="6"/>
  <c r="MZ33" i="6"/>
  <c r="NF33" i="6"/>
  <c r="NL33" i="6"/>
  <c r="MZ34" i="6"/>
  <c r="NF34" i="6"/>
  <c r="NL34" i="6"/>
  <c r="MZ35" i="6"/>
  <c r="NF35" i="6"/>
  <c r="NL35" i="6"/>
  <c r="MZ36" i="6"/>
  <c r="NF36" i="6"/>
  <c r="NL36" i="6"/>
  <c r="MZ37" i="6"/>
  <c r="NF37" i="6"/>
  <c r="NL37" i="6"/>
  <c r="MZ38" i="6"/>
  <c r="NF38" i="6"/>
  <c r="NL38" i="6"/>
  <c r="MZ39" i="6"/>
  <c r="NF39" i="6"/>
  <c r="NL39" i="6"/>
  <c r="MZ40" i="6"/>
  <c r="NF40" i="6"/>
  <c r="NL40" i="6"/>
  <c r="MZ41" i="6"/>
  <c r="NF41" i="6"/>
  <c r="NL41" i="6"/>
  <c r="MZ42" i="6"/>
  <c r="NF42" i="6"/>
  <c r="NL42" i="6"/>
  <c r="MZ43" i="6"/>
  <c r="NF43" i="6"/>
  <c r="NL43" i="6"/>
  <c r="MZ44" i="6"/>
  <c r="NF44" i="6"/>
  <c r="NL44" i="6"/>
  <c r="MZ45" i="6"/>
  <c r="NF45" i="6"/>
  <c r="NL45" i="6"/>
  <c r="MZ46" i="6"/>
  <c r="NF46" i="6"/>
  <c r="NL46" i="6"/>
  <c r="MZ47" i="6"/>
  <c r="NF47" i="6"/>
  <c r="NL47" i="6"/>
  <c r="MZ48" i="6"/>
  <c r="NF48" i="6"/>
  <c r="NL48" i="6"/>
  <c r="MZ49" i="6"/>
  <c r="NF49" i="6"/>
  <c r="NL49" i="6"/>
  <c r="MZ50" i="6"/>
  <c r="NF50" i="6"/>
  <c r="NL50" i="6"/>
  <c r="MZ51" i="6"/>
  <c r="NF51" i="6"/>
  <c r="NL51" i="6"/>
  <c r="MZ52" i="6"/>
  <c r="NF52" i="6"/>
  <c r="NL52" i="6"/>
  <c r="MZ53" i="6"/>
  <c r="NF53" i="6"/>
  <c r="NL53" i="6"/>
  <c r="MZ54" i="6"/>
  <c r="NF54" i="6"/>
  <c r="NL54" i="6"/>
  <c r="MZ55" i="6"/>
  <c r="NF55" i="6"/>
  <c r="NL55" i="6"/>
  <c r="MZ56" i="6"/>
  <c r="NF56" i="6"/>
  <c r="NL56" i="6"/>
  <c r="MZ57" i="6"/>
  <c r="NF57" i="6"/>
  <c r="NL57" i="6"/>
  <c r="MZ58" i="6"/>
  <c r="NF58" i="6"/>
  <c r="NL58" i="6"/>
  <c r="MZ59" i="6"/>
  <c r="NF59" i="6"/>
  <c r="NL59" i="6"/>
  <c r="MZ60" i="6"/>
  <c r="NF60" i="6"/>
  <c r="NL60" i="6"/>
  <c r="MZ61" i="6"/>
  <c r="NF61" i="6"/>
  <c r="NL61" i="6"/>
  <c r="MZ62" i="6"/>
  <c r="NF62" i="6"/>
  <c r="NL62" i="6"/>
  <c r="MZ63" i="6"/>
  <c r="NF63" i="6"/>
  <c r="NL63" i="6"/>
  <c r="MZ64" i="6"/>
  <c r="NF64" i="6"/>
  <c r="NL64" i="6"/>
  <c r="MZ65" i="6"/>
  <c r="NF65" i="6"/>
  <c r="NL65" i="6"/>
  <c r="MZ66" i="6"/>
  <c r="NF66" i="6"/>
  <c r="NL66" i="6"/>
  <c r="MZ67" i="6"/>
  <c r="NF67" i="6"/>
  <c r="NL67" i="6"/>
  <c r="MZ68" i="6"/>
  <c r="NF68" i="6"/>
  <c r="NL68" i="6"/>
  <c r="MZ69" i="6"/>
  <c r="NF69" i="6"/>
  <c r="NL69" i="6"/>
  <c r="MZ70" i="6"/>
  <c r="NF70" i="6"/>
  <c r="NL70" i="6"/>
  <c r="MZ71" i="6"/>
  <c r="NF71" i="6"/>
  <c r="NL71" i="6"/>
  <c r="MZ72" i="6"/>
  <c r="NF72" i="6"/>
  <c r="NL72" i="6"/>
  <c r="MZ73" i="6"/>
  <c r="NF73" i="6"/>
  <c r="NL73" i="6"/>
  <c r="MZ74" i="6"/>
  <c r="NF74" i="6"/>
  <c r="NL74" i="6"/>
  <c r="MZ75" i="6"/>
  <c r="NF75" i="6"/>
  <c r="NL75" i="6"/>
  <c r="MZ76" i="6"/>
  <c r="NF76" i="6"/>
  <c r="NL76" i="6"/>
  <c r="MZ77" i="6"/>
  <c r="NF77" i="6"/>
  <c r="NL77" i="6"/>
  <c r="MZ78" i="6"/>
  <c r="NF78" i="6"/>
  <c r="NL78" i="6"/>
  <c r="MZ79" i="6"/>
  <c r="NF79" i="6"/>
  <c r="NL79" i="6"/>
  <c r="MZ80" i="6"/>
  <c r="NF80" i="6"/>
  <c r="NL80" i="6"/>
  <c r="NF81" i="6"/>
  <c r="NL81" i="6"/>
  <c r="MZ82" i="6"/>
  <c r="NF82" i="6"/>
  <c r="NL82" i="6"/>
  <c r="MZ83" i="6"/>
  <c r="NF83" i="6"/>
  <c r="NL83" i="6"/>
  <c r="MZ84" i="6"/>
  <c r="NF84" i="6"/>
  <c r="NL84" i="6"/>
  <c r="NF85" i="6"/>
  <c r="NL85" i="6"/>
  <c r="MZ86" i="6"/>
  <c r="NF86" i="6"/>
  <c r="NL86" i="6"/>
  <c r="MZ87" i="6"/>
  <c r="NF87" i="6"/>
  <c r="NL87" i="6"/>
  <c r="MZ88" i="6"/>
  <c r="NF88" i="6"/>
  <c r="NL88" i="6"/>
  <c r="MZ89" i="6"/>
  <c r="NF89" i="6"/>
  <c r="NL89" i="6"/>
  <c r="MZ90" i="6"/>
  <c r="NF90" i="6"/>
  <c r="NL90" i="6"/>
  <c r="MZ91" i="6"/>
  <c r="NF91" i="6"/>
  <c r="NL91" i="6"/>
  <c r="MZ92" i="6"/>
  <c r="NF92" i="6"/>
  <c r="NL92" i="6"/>
  <c r="MZ93" i="6"/>
  <c r="NF93" i="6"/>
  <c r="NL93" i="6"/>
  <c r="MZ94" i="6"/>
  <c r="NF94" i="6"/>
  <c r="NL94" i="6"/>
  <c r="MZ95" i="6"/>
  <c r="NF95" i="6"/>
  <c r="NL95" i="6"/>
  <c r="MZ96" i="6"/>
  <c r="NF96" i="6"/>
  <c r="NL96" i="6"/>
  <c r="MZ97" i="6"/>
  <c r="NF97" i="6"/>
  <c r="NL97" i="6"/>
  <c r="MZ98" i="6"/>
  <c r="NF98" i="6"/>
  <c r="NL98" i="6"/>
  <c r="MZ99" i="6"/>
  <c r="NF99" i="6"/>
  <c r="NL99" i="6"/>
  <c r="MZ100" i="6"/>
  <c r="NF100" i="6"/>
  <c r="NL100" i="6"/>
  <c r="MZ101" i="6"/>
  <c r="NF101" i="6"/>
  <c r="NL101" i="6"/>
  <c r="NF102" i="6"/>
  <c r="NL102" i="6"/>
  <c r="MZ103" i="6"/>
  <c r="NF103" i="6"/>
  <c r="NL103" i="6"/>
  <c r="MZ104" i="6"/>
  <c r="NF104" i="6"/>
  <c r="NL104" i="6"/>
  <c r="MZ105" i="6"/>
  <c r="NF105" i="6"/>
  <c r="NL105" i="6"/>
  <c r="MZ106" i="6"/>
  <c r="NF106" i="6"/>
  <c r="NL106" i="6"/>
  <c r="MZ107" i="6"/>
  <c r="NF107" i="6"/>
  <c r="NL107" i="6"/>
  <c r="MZ108" i="6"/>
  <c r="NF108" i="6"/>
  <c r="NL108" i="6"/>
  <c r="MZ109" i="6"/>
  <c r="NF109" i="6"/>
  <c r="NL109" i="6"/>
  <c r="MZ110" i="6"/>
  <c r="NF110" i="6"/>
  <c r="NL110" i="6"/>
  <c r="MZ111" i="6"/>
  <c r="NF111" i="6"/>
  <c r="NL111" i="6"/>
  <c r="MZ112" i="6"/>
  <c r="NF112" i="6"/>
  <c r="NL112" i="6"/>
  <c r="MZ113" i="6"/>
  <c r="NF113" i="6"/>
  <c r="NL113" i="6"/>
  <c r="MZ114" i="6"/>
  <c r="NF114" i="6"/>
  <c r="NL114" i="6"/>
  <c r="MZ115" i="6"/>
  <c r="NF115" i="6"/>
  <c r="NL115" i="6"/>
  <c r="MZ116" i="6"/>
  <c r="NF116" i="6"/>
  <c r="NL116" i="6"/>
  <c r="MZ117" i="6"/>
  <c r="NF117" i="6"/>
  <c r="NL117" i="6"/>
  <c r="MZ118" i="6"/>
  <c r="NF118" i="6"/>
  <c r="NL118" i="6"/>
  <c r="MZ119" i="6"/>
  <c r="NF119" i="6"/>
  <c r="NL119" i="6"/>
  <c r="MZ120" i="6"/>
  <c r="NF120" i="6"/>
  <c r="NL120" i="6"/>
  <c r="MZ121" i="6"/>
  <c r="NF121" i="6"/>
  <c r="NL121" i="6"/>
  <c r="MZ122" i="6"/>
  <c r="NF122" i="6"/>
  <c r="NL122" i="6"/>
  <c r="MZ124" i="6"/>
  <c r="NF124" i="6"/>
  <c r="NL124" i="6"/>
  <c r="MZ125" i="6"/>
  <c r="NF125" i="6"/>
  <c r="NL125" i="6"/>
  <c r="MZ126" i="6"/>
  <c r="NF126" i="6"/>
  <c r="NL126" i="6"/>
  <c r="MZ127" i="6"/>
  <c r="NF127" i="6"/>
  <c r="NL127" i="6"/>
  <c r="MZ129" i="6"/>
  <c r="NF129" i="6"/>
  <c r="NL129" i="6"/>
  <c r="MZ130" i="6"/>
  <c r="NF130" i="6"/>
  <c r="NL130" i="6"/>
  <c r="MZ131" i="6"/>
  <c r="NF131" i="6"/>
  <c r="NL131" i="6"/>
  <c r="MZ132" i="6"/>
  <c r="NF132" i="6"/>
  <c r="NL132" i="6"/>
  <c r="MZ133" i="6"/>
  <c r="NF133" i="6"/>
  <c r="NL133" i="6"/>
  <c r="MZ134" i="6"/>
  <c r="NF134" i="6"/>
  <c r="NL134" i="6"/>
  <c r="MZ135" i="6"/>
  <c r="NF135" i="6"/>
  <c r="NL135" i="6"/>
  <c r="MZ136" i="6"/>
  <c r="NF136" i="6"/>
  <c r="NL136" i="6"/>
  <c r="MZ137" i="6"/>
  <c r="NF137" i="6"/>
  <c r="NL137" i="6"/>
  <c r="MZ138" i="6"/>
  <c r="NF138" i="6"/>
  <c r="NL138" i="6"/>
  <c r="MZ139" i="6"/>
  <c r="NF139" i="6"/>
  <c r="NL139" i="6"/>
  <c r="MZ140" i="6"/>
  <c r="NF140" i="6"/>
  <c r="NL140" i="6"/>
  <c r="MZ141" i="6"/>
  <c r="NF141" i="6"/>
  <c r="NL141" i="6"/>
  <c r="MZ142" i="6"/>
  <c r="NF142" i="6"/>
  <c r="NL142" i="6"/>
  <c r="MZ143" i="6"/>
  <c r="NF143" i="6"/>
  <c r="NL143" i="6"/>
  <c r="MZ144" i="6"/>
  <c r="NF144" i="6"/>
  <c r="NL144" i="6"/>
  <c r="MZ145" i="6"/>
  <c r="NF145" i="6"/>
  <c r="NL145" i="6"/>
  <c r="MZ146" i="6"/>
  <c r="NF146" i="6"/>
  <c r="NL146" i="6"/>
  <c r="MT147" i="6"/>
  <c r="MZ147" i="6"/>
  <c r="NF147" i="6"/>
  <c r="NL147" i="6"/>
  <c r="MZ148" i="6"/>
  <c r="NF148" i="6"/>
  <c r="NL148" i="6"/>
  <c r="MY19" i="6"/>
  <c r="NE19" i="6"/>
  <c r="NK19" i="6"/>
  <c r="MY20" i="6"/>
  <c r="NE20" i="6"/>
  <c r="NK20" i="6"/>
  <c r="MY21" i="6"/>
  <c r="NE21" i="6"/>
  <c r="NK21" i="6"/>
  <c r="MY22" i="6"/>
  <c r="NE22" i="6"/>
  <c r="NK22" i="6"/>
  <c r="MY23" i="6"/>
  <c r="NE23" i="6"/>
  <c r="NK23" i="6"/>
  <c r="MY24" i="6"/>
  <c r="NE24" i="6"/>
  <c r="NK24" i="6"/>
  <c r="MY25" i="6"/>
  <c r="NE25" i="6"/>
  <c r="NK25" i="6"/>
  <c r="MY26" i="6"/>
  <c r="NE26" i="6"/>
  <c r="NK26" i="6"/>
  <c r="MY27" i="6"/>
  <c r="NE27" i="6"/>
  <c r="NK27" i="6"/>
  <c r="MY28" i="6"/>
  <c r="NE28" i="6"/>
  <c r="NK28" i="6"/>
  <c r="MY29" i="6"/>
  <c r="NE29" i="6"/>
  <c r="NK29" i="6"/>
  <c r="MY30" i="6"/>
  <c r="NE30" i="6"/>
  <c r="NK30" i="6"/>
  <c r="MY31" i="6"/>
  <c r="NE31" i="6"/>
  <c r="NK31" i="6"/>
  <c r="MY32" i="6"/>
  <c r="NE32" i="6"/>
  <c r="NK32" i="6"/>
  <c r="MY33" i="6"/>
  <c r="NE33" i="6"/>
  <c r="NK33" i="6"/>
  <c r="MY34" i="6"/>
  <c r="NE34" i="6"/>
  <c r="NK34" i="6"/>
  <c r="MY35" i="6"/>
  <c r="NE35" i="6"/>
  <c r="NK35" i="6"/>
  <c r="MY36" i="6"/>
  <c r="NE36" i="6"/>
  <c r="NK36" i="6"/>
  <c r="MY37" i="6"/>
  <c r="NE37" i="6"/>
  <c r="NK37" i="6"/>
  <c r="MY38" i="6"/>
  <c r="NE38" i="6"/>
  <c r="NK38" i="6"/>
  <c r="MY39" i="6"/>
  <c r="NE39" i="6"/>
  <c r="NK39" i="6"/>
  <c r="MY40" i="6"/>
  <c r="NE40" i="6"/>
  <c r="NK40" i="6"/>
  <c r="MY41" i="6"/>
  <c r="NE41" i="6"/>
  <c r="NK41" i="6"/>
  <c r="MY42" i="6"/>
  <c r="NE42" i="6"/>
  <c r="NK42" i="6"/>
  <c r="MY43" i="6"/>
  <c r="NE43" i="6"/>
  <c r="NK43" i="6"/>
  <c r="MY44" i="6"/>
  <c r="NE44" i="6"/>
  <c r="NK44" i="6"/>
  <c r="MY45" i="6"/>
  <c r="NE45" i="6"/>
  <c r="NK45" i="6"/>
  <c r="MY46" i="6"/>
  <c r="NE46" i="6"/>
  <c r="NK46" i="6"/>
  <c r="MY47" i="6"/>
  <c r="NE47" i="6"/>
  <c r="NK47" i="6"/>
  <c r="MY48" i="6"/>
  <c r="NE48" i="6"/>
  <c r="NK48" i="6"/>
  <c r="MY49" i="6"/>
  <c r="NE49" i="6"/>
  <c r="NK49" i="6"/>
  <c r="MY50" i="6"/>
  <c r="NE50" i="6"/>
  <c r="NK50" i="6"/>
  <c r="MY51" i="6"/>
  <c r="NE51" i="6"/>
  <c r="NK51" i="6"/>
  <c r="MY52" i="6"/>
  <c r="NE52" i="6"/>
  <c r="NK52" i="6"/>
  <c r="MY53" i="6"/>
  <c r="NE53" i="6"/>
  <c r="NK53" i="6"/>
  <c r="MY54" i="6"/>
  <c r="NE54" i="6"/>
  <c r="NK54" i="6"/>
  <c r="MY55" i="6"/>
  <c r="NE55" i="6"/>
  <c r="NK55" i="6"/>
  <c r="MY56" i="6"/>
  <c r="NE56" i="6"/>
  <c r="NK56" i="6"/>
  <c r="MY57" i="6"/>
  <c r="NE57" i="6"/>
  <c r="NK57" i="6"/>
  <c r="MY58" i="6"/>
  <c r="NE58" i="6"/>
  <c r="NK58" i="6"/>
  <c r="MY59" i="6"/>
  <c r="NE59" i="6"/>
  <c r="NK59" i="6"/>
  <c r="MY60" i="6"/>
  <c r="NE60" i="6"/>
  <c r="NK60" i="6"/>
  <c r="MY61" i="6"/>
  <c r="NE61" i="6"/>
  <c r="NK61" i="6"/>
  <c r="MY62" i="6"/>
  <c r="NE62" i="6"/>
  <c r="NK62" i="6"/>
  <c r="MY63" i="6"/>
  <c r="NE63" i="6"/>
  <c r="NK63" i="6"/>
  <c r="MY64" i="6"/>
  <c r="NE64" i="6"/>
  <c r="NK64" i="6"/>
  <c r="MY65" i="6"/>
  <c r="NE65" i="6"/>
  <c r="NK65" i="6"/>
  <c r="MY66" i="6"/>
  <c r="NE66" i="6"/>
  <c r="NK66" i="6"/>
  <c r="MY67" i="6"/>
  <c r="NE67" i="6"/>
  <c r="NK67" i="6"/>
  <c r="MY68" i="6"/>
  <c r="NE68" i="6"/>
  <c r="NK68" i="6"/>
  <c r="MY69" i="6"/>
  <c r="NE69" i="6"/>
  <c r="NK69" i="6"/>
  <c r="MY70" i="6"/>
  <c r="NE70" i="6"/>
  <c r="NK70" i="6"/>
  <c r="MY71" i="6"/>
  <c r="NE71" i="6"/>
  <c r="NK71" i="6"/>
  <c r="MY72" i="6"/>
  <c r="NE72" i="6"/>
  <c r="NK72" i="6"/>
  <c r="MY73" i="6"/>
  <c r="NE73" i="6"/>
  <c r="NK73" i="6"/>
  <c r="MY74" i="6"/>
  <c r="NE74" i="6"/>
  <c r="NK74" i="6"/>
  <c r="MY75" i="6"/>
  <c r="NE75" i="6"/>
  <c r="NK75" i="6"/>
  <c r="MY76" i="6"/>
  <c r="NE76" i="6"/>
  <c r="NK76" i="6"/>
  <c r="MY77" i="6"/>
  <c r="NE77" i="6"/>
  <c r="NK77" i="6"/>
  <c r="MY78" i="6"/>
  <c r="NE78" i="6"/>
  <c r="NK78" i="6"/>
  <c r="MY79" i="6"/>
  <c r="NE79" i="6"/>
  <c r="NK79" i="6"/>
  <c r="MY80" i="6"/>
  <c r="NE80" i="6"/>
  <c r="NK80" i="6"/>
  <c r="MY81" i="6"/>
  <c r="NE81" i="6"/>
  <c r="NK81" i="6"/>
  <c r="MY82" i="6"/>
  <c r="NE82" i="6"/>
  <c r="NK82" i="6"/>
  <c r="MY83" i="6"/>
  <c r="NE83" i="6"/>
  <c r="NK83" i="6"/>
  <c r="MY84" i="6"/>
  <c r="NE84" i="6"/>
  <c r="NK84" i="6"/>
  <c r="MY85" i="6"/>
  <c r="NE85" i="6"/>
  <c r="NK85" i="6"/>
  <c r="MY86" i="6"/>
  <c r="NE86" i="6"/>
  <c r="NK86" i="6"/>
  <c r="MY87" i="6"/>
  <c r="NE87" i="6"/>
  <c r="NK87" i="6"/>
  <c r="MY88" i="6"/>
  <c r="NE88" i="6"/>
  <c r="NK88" i="6"/>
  <c r="MY89" i="6"/>
  <c r="NE89" i="6"/>
  <c r="NK89" i="6"/>
  <c r="MY90" i="6"/>
  <c r="NE90" i="6"/>
  <c r="NK90" i="6"/>
  <c r="MY91" i="6"/>
  <c r="NE91" i="6"/>
  <c r="NK91" i="6"/>
  <c r="MY92" i="6"/>
  <c r="NE92" i="6"/>
  <c r="NK92" i="6"/>
  <c r="MY93" i="6"/>
  <c r="NE93" i="6"/>
  <c r="NK93" i="6"/>
  <c r="MY94" i="6"/>
  <c r="NE94" i="6"/>
  <c r="NK94" i="6"/>
  <c r="MY95" i="6"/>
  <c r="NE95" i="6"/>
  <c r="NK95" i="6"/>
  <c r="MY96" i="6"/>
  <c r="NE96" i="6"/>
  <c r="NK96" i="6"/>
  <c r="MY97" i="6"/>
  <c r="NE97" i="6"/>
  <c r="NK97" i="6"/>
  <c r="MY98" i="6"/>
  <c r="NE98" i="6"/>
  <c r="NK98" i="6"/>
  <c r="MY99" i="6"/>
  <c r="NE99" i="6"/>
  <c r="NK99" i="6"/>
  <c r="MY100" i="6"/>
  <c r="NE100" i="6"/>
  <c r="NK100" i="6"/>
  <c r="MY101" i="6"/>
  <c r="NE101" i="6"/>
  <c r="NK101" i="6"/>
  <c r="MY102" i="6"/>
  <c r="NE102" i="6"/>
  <c r="NK102" i="6"/>
  <c r="MY103" i="6"/>
  <c r="NE103" i="6"/>
  <c r="NK103" i="6"/>
  <c r="MY104" i="6"/>
  <c r="NE104" i="6"/>
  <c r="NK104" i="6"/>
  <c r="MY105" i="6"/>
  <c r="NE105" i="6"/>
  <c r="NK105" i="6"/>
  <c r="MY106" i="6"/>
  <c r="NE106" i="6"/>
  <c r="NK106" i="6"/>
  <c r="MY107" i="6"/>
  <c r="NE107" i="6"/>
  <c r="NK107" i="6"/>
  <c r="MY108" i="6"/>
  <c r="NE108" i="6"/>
  <c r="NK108" i="6"/>
  <c r="MY109" i="6"/>
  <c r="NE109" i="6"/>
  <c r="NK109" i="6"/>
  <c r="MY110" i="6"/>
  <c r="NE110" i="6"/>
  <c r="NK110" i="6"/>
  <c r="MY111" i="6"/>
  <c r="NE111" i="6"/>
  <c r="NK111" i="6"/>
  <c r="MY112" i="6"/>
  <c r="NE112" i="6"/>
  <c r="NK112" i="6"/>
  <c r="MY113" i="6"/>
  <c r="NE113" i="6"/>
  <c r="NK113" i="6"/>
  <c r="MY114" i="6"/>
  <c r="NE114" i="6"/>
  <c r="NK114" i="6"/>
  <c r="MY115" i="6"/>
  <c r="NE115" i="6"/>
  <c r="NK115" i="6"/>
  <c r="MY116" i="6"/>
  <c r="NE116" i="6"/>
  <c r="NK116" i="6"/>
  <c r="MY117" i="6"/>
  <c r="NE117" i="6"/>
  <c r="NK117" i="6"/>
  <c r="MY118" i="6"/>
  <c r="NE118" i="6"/>
  <c r="NK118" i="6"/>
  <c r="MY119" i="6"/>
  <c r="NE119" i="6"/>
  <c r="NK119" i="6"/>
  <c r="MY120" i="6"/>
  <c r="NE120" i="6"/>
  <c r="NK120" i="6"/>
  <c r="MY121" i="6"/>
  <c r="NE121" i="6"/>
  <c r="NK121" i="6"/>
  <c r="MY122" i="6"/>
  <c r="NE122" i="6"/>
  <c r="NK122" i="6"/>
  <c r="MY123" i="6"/>
  <c r="NE123" i="6"/>
  <c r="NK123" i="6"/>
  <c r="MY124" i="6"/>
  <c r="NE124" i="6"/>
  <c r="NK124" i="6"/>
  <c r="MY125" i="6"/>
  <c r="NE125" i="6"/>
  <c r="NK125" i="6"/>
  <c r="MY126" i="6"/>
  <c r="NE126" i="6"/>
  <c r="NK126" i="6"/>
  <c r="MY127" i="6"/>
  <c r="NE127" i="6"/>
  <c r="NK127" i="6"/>
  <c r="MY128" i="6"/>
  <c r="NE128" i="6"/>
  <c r="NK128" i="6"/>
  <c r="MY129" i="6"/>
  <c r="NE129" i="6"/>
  <c r="NK129" i="6"/>
  <c r="MY130" i="6"/>
  <c r="NE130" i="6"/>
  <c r="NK130" i="6"/>
  <c r="MY131" i="6"/>
  <c r="NE131" i="6"/>
  <c r="NK131" i="6"/>
  <c r="MY132" i="6"/>
  <c r="NE132" i="6"/>
  <c r="NK132" i="6"/>
  <c r="MY133" i="6"/>
  <c r="NE133" i="6"/>
  <c r="NK133" i="6"/>
  <c r="MY134" i="6"/>
  <c r="NE134" i="6"/>
  <c r="NK134" i="6"/>
  <c r="MY135" i="6"/>
  <c r="NE135" i="6"/>
  <c r="NK135" i="6"/>
  <c r="MY136" i="6"/>
  <c r="NE136" i="6"/>
  <c r="NK136" i="6"/>
  <c r="MY137" i="6"/>
  <c r="NE137" i="6"/>
  <c r="NK137" i="6"/>
  <c r="MY138" i="6"/>
  <c r="NE138" i="6"/>
  <c r="NK138" i="6"/>
  <c r="MY139" i="6"/>
  <c r="NE139" i="6"/>
  <c r="NK139" i="6"/>
  <c r="MY140" i="6"/>
  <c r="NE140" i="6"/>
  <c r="NK140" i="6"/>
  <c r="MY141" i="6"/>
  <c r="NE141" i="6"/>
  <c r="NK141" i="6"/>
  <c r="MY142" i="6"/>
  <c r="NE142" i="6"/>
  <c r="NK142" i="6"/>
  <c r="MY143" i="6"/>
  <c r="NE143" i="6"/>
  <c r="NK143" i="6"/>
  <c r="MY144" i="6"/>
  <c r="NE144" i="6"/>
  <c r="NK144" i="6"/>
  <c r="MY145" i="6"/>
  <c r="NE145" i="6"/>
  <c r="NK145" i="6"/>
  <c r="MY146" i="6"/>
  <c r="NE146" i="6"/>
  <c r="NK146" i="6"/>
  <c r="MY147" i="6"/>
  <c r="NE147" i="6"/>
  <c r="NK147" i="6"/>
  <c r="MY148" i="6"/>
  <c r="NE148" i="6"/>
  <c r="NK148" i="6"/>
  <c r="NK161" i="6"/>
  <c r="NE161" i="6"/>
  <c r="NE169" i="6"/>
  <c r="NE170" i="6"/>
  <c r="MY161" i="6"/>
  <c r="MY169" i="6"/>
  <c r="MY170" i="6"/>
  <c r="MT23" i="6"/>
  <c r="MS161" i="6"/>
  <c r="MS169" i="6"/>
  <c r="MS170" i="6"/>
  <c r="LV170" i="6"/>
  <c r="HJ170" i="6"/>
  <c r="HO170" i="6"/>
  <c r="HT170" i="6"/>
  <c r="HI170" i="6"/>
  <c r="HN170" i="6"/>
  <c r="HS170" i="6"/>
  <c r="GS152" i="6"/>
  <c r="GX152" i="6"/>
  <c r="HC152" i="6"/>
  <c r="GS19" i="6"/>
  <c r="GX19" i="6"/>
  <c r="HC19" i="6"/>
  <c r="GS20" i="6"/>
  <c r="GX20" i="6"/>
  <c r="HC20" i="6"/>
  <c r="GX21" i="6"/>
  <c r="HC21" i="6"/>
  <c r="GS22" i="6"/>
  <c r="GX22" i="6"/>
  <c r="HC22" i="6"/>
  <c r="GS23" i="6"/>
  <c r="GX23" i="6"/>
  <c r="HC23" i="6"/>
  <c r="GS24" i="6"/>
  <c r="GX24" i="6"/>
  <c r="HC24" i="6"/>
  <c r="GS25" i="6"/>
  <c r="GX25" i="6"/>
  <c r="HC25" i="6"/>
  <c r="GS26" i="6"/>
  <c r="GX26" i="6"/>
  <c r="HC26" i="6"/>
  <c r="GS27" i="6"/>
  <c r="GX27" i="6"/>
  <c r="HC27" i="6"/>
  <c r="GS28" i="6"/>
  <c r="GX28" i="6"/>
  <c r="HC28" i="6"/>
  <c r="GS29" i="6"/>
  <c r="GX29" i="6"/>
  <c r="HC29" i="6"/>
  <c r="GS30" i="6"/>
  <c r="GX30" i="6"/>
  <c r="HC30" i="6"/>
  <c r="GS31" i="6"/>
  <c r="GX31" i="6"/>
  <c r="HC31" i="6"/>
  <c r="GS32" i="6"/>
  <c r="GX32" i="6"/>
  <c r="HC32" i="6"/>
  <c r="GS33" i="6"/>
  <c r="GX33" i="6"/>
  <c r="HC33" i="6"/>
  <c r="GS34" i="6"/>
  <c r="GX34" i="6"/>
  <c r="HC34" i="6"/>
  <c r="GS35" i="6"/>
  <c r="GX35" i="6"/>
  <c r="HC35" i="6"/>
  <c r="GS36" i="6"/>
  <c r="GX36" i="6"/>
  <c r="HC36" i="6"/>
  <c r="GS37" i="6"/>
  <c r="GX37" i="6"/>
  <c r="HC37" i="6"/>
  <c r="GS38" i="6"/>
  <c r="GX38" i="6"/>
  <c r="HC38" i="6"/>
  <c r="GN39" i="6"/>
  <c r="GS39" i="6"/>
  <c r="GX39" i="6"/>
  <c r="HC39" i="6"/>
  <c r="GS40" i="6"/>
  <c r="GX40" i="6"/>
  <c r="HC40" i="6"/>
  <c r="GX41" i="6"/>
  <c r="HC41" i="6"/>
  <c r="GS42" i="6"/>
  <c r="GX42" i="6"/>
  <c r="HC42" i="6"/>
  <c r="GS43" i="6"/>
  <c r="GX43" i="6"/>
  <c r="HC43" i="6"/>
  <c r="GS44" i="6"/>
  <c r="GX44" i="6"/>
  <c r="HC44" i="6"/>
  <c r="GS45" i="6"/>
  <c r="GX45" i="6"/>
  <c r="HC45" i="6"/>
  <c r="GS46" i="6"/>
  <c r="GX46" i="6"/>
  <c r="HC46" i="6"/>
  <c r="GS47" i="6"/>
  <c r="GX47" i="6"/>
  <c r="HC47" i="6"/>
  <c r="GS48" i="6"/>
  <c r="GX48" i="6"/>
  <c r="HC48" i="6"/>
  <c r="GS49" i="6"/>
  <c r="GX49" i="6"/>
  <c r="HC49" i="6"/>
  <c r="GS50" i="6"/>
  <c r="GX50" i="6"/>
  <c r="HC50" i="6"/>
  <c r="GS51" i="6"/>
  <c r="GX51" i="6"/>
  <c r="HC51" i="6"/>
  <c r="GS52" i="6"/>
  <c r="GX52" i="6"/>
  <c r="HC52" i="6"/>
  <c r="GS53" i="6"/>
  <c r="GX53" i="6"/>
  <c r="HC53" i="6"/>
  <c r="GS54" i="6"/>
  <c r="GX54" i="6"/>
  <c r="HC54" i="6"/>
  <c r="GS55" i="6"/>
  <c r="GX55" i="6"/>
  <c r="HC55" i="6"/>
  <c r="GS56" i="6"/>
  <c r="GX56" i="6"/>
  <c r="HC56" i="6"/>
  <c r="GS57" i="6"/>
  <c r="GX57" i="6"/>
  <c r="HC57" i="6"/>
  <c r="GS58" i="6"/>
  <c r="GX58" i="6"/>
  <c r="HC58" i="6"/>
  <c r="GS59" i="6"/>
  <c r="GX59" i="6"/>
  <c r="HC59" i="6"/>
  <c r="GS60" i="6"/>
  <c r="GX60" i="6"/>
  <c r="HC60" i="6"/>
  <c r="GS61" i="6"/>
  <c r="GX61" i="6"/>
  <c r="HC61" i="6"/>
  <c r="GS62" i="6"/>
  <c r="GX62" i="6"/>
  <c r="HC62" i="6"/>
  <c r="GS63" i="6"/>
  <c r="GX63" i="6"/>
  <c r="HC63" i="6"/>
  <c r="GS64" i="6"/>
  <c r="GX64" i="6"/>
  <c r="HC64" i="6"/>
  <c r="GS65" i="6"/>
  <c r="GX65" i="6"/>
  <c r="HC65" i="6"/>
  <c r="GS66" i="6"/>
  <c r="GX66" i="6"/>
  <c r="HC66" i="6"/>
  <c r="GS67" i="6"/>
  <c r="GX67" i="6"/>
  <c r="HC67" i="6"/>
  <c r="GS68" i="6"/>
  <c r="GX68" i="6"/>
  <c r="HC68" i="6"/>
  <c r="GS69" i="6"/>
  <c r="GX69" i="6"/>
  <c r="HC69" i="6"/>
  <c r="GS70" i="6"/>
  <c r="GX70" i="6"/>
  <c r="HC70" i="6"/>
  <c r="GS71" i="6"/>
  <c r="GX71" i="6"/>
  <c r="HC71" i="6"/>
  <c r="GS72" i="6"/>
  <c r="GX72" i="6"/>
  <c r="HC72" i="6"/>
  <c r="GS73" i="6"/>
  <c r="GX73" i="6"/>
  <c r="HC73" i="6"/>
  <c r="GS74" i="6"/>
  <c r="GX74" i="6"/>
  <c r="HC74" i="6"/>
  <c r="GS75" i="6"/>
  <c r="GX75" i="6"/>
  <c r="HC75" i="6"/>
  <c r="GS76" i="6"/>
  <c r="GX76" i="6"/>
  <c r="HC76" i="6"/>
  <c r="GS77" i="6"/>
  <c r="GX77" i="6"/>
  <c r="HC77" i="6"/>
  <c r="GS78" i="6"/>
  <c r="GX78" i="6"/>
  <c r="HC78" i="6"/>
  <c r="GS79" i="6"/>
  <c r="GX79" i="6"/>
  <c r="HC79" i="6"/>
  <c r="GS80" i="6"/>
  <c r="GX80" i="6"/>
  <c r="HC80" i="6"/>
  <c r="GS81" i="6"/>
  <c r="GX81" i="6"/>
  <c r="HC81" i="6"/>
  <c r="GS82" i="6"/>
  <c r="GX82" i="6"/>
  <c r="HC82" i="6"/>
  <c r="GS83" i="6"/>
  <c r="GX83" i="6"/>
  <c r="HC83" i="6"/>
  <c r="GS84" i="6"/>
  <c r="GX84" i="6"/>
  <c r="HC84" i="6"/>
  <c r="GS85" i="6"/>
  <c r="GX85" i="6"/>
  <c r="HC85" i="6"/>
  <c r="GS86" i="6"/>
  <c r="GX86" i="6"/>
  <c r="HC86" i="6"/>
  <c r="GX87" i="6"/>
  <c r="HC87" i="6"/>
  <c r="GS88" i="6"/>
  <c r="GX88" i="6"/>
  <c r="HC88" i="6"/>
  <c r="GS89" i="6"/>
  <c r="GX89" i="6"/>
  <c r="HC89" i="6"/>
  <c r="GS90" i="6"/>
  <c r="GX90" i="6"/>
  <c r="HC90" i="6"/>
  <c r="GS91" i="6"/>
  <c r="GX91" i="6"/>
  <c r="HC91" i="6"/>
  <c r="GS92" i="6"/>
  <c r="GX92" i="6"/>
  <c r="HC92" i="6"/>
  <c r="GS93" i="6"/>
  <c r="GX93" i="6"/>
  <c r="HC93" i="6"/>
  <c r="GS94" i="6"/>
  <c r="GX94" i="6"/>
  <c r="HC94" i="6"/>
  <c r="GS95" i="6"/>
  <c r="GX95" i="6"/>
  <c r="HC95" i="6"/>
  <c r="GS96" i="6"/>
  <c r="GX96" i="6"/>
  <c r="HC96" i="6"/>
  <c r="GS97" i="6"/>
  <c r="GX97" i="6"/>
  <c r="HC97" i="6"/>
  <c r="GS98" i="6"/>
  <c r="GX98" i="6"/>
  <c r="HC98" i="6"/>
  <c r="GS99" i="6"/>
  <c r="GX99" i="6"/>
  <c r="HC99" i="6"/>
  <c r="GS100" i="6"/>
  <c r="GX100" i="6"/>
  <c r="HC100" i="6"/>
  <c r="GS101" i="6"/>
  <c r="GX101" i="6"/>
  <c r="HC101" i="6"/>
  <c r="GS102" i="6"/>
  <c r="GX102" i="6"/>
  <c r="HC102" i="6"/>
  <c r="GS103" i="6"/>
  <c r="GX103" i="6"/>
  <c r="HC103" i="6"/>
  <c r="GS104" i="6"/>
  <c r="GX104" i="6"/>
  <c r="HC104" i="6"/>
  <c r="GS105" i="6"/>
  <c r="GX105" i="6"/>
  <c r="HC105" i="6"/>
  <c r="GS106" i="6"/>
  <c r="GX106" i="6"/>
  <c r="HC106" i="6"/>
  <c r="GS107" i="6"/>
  <c r="GX107" i="6"/>
  <c r="HC107" i="6"/>
  <c r="GS108" i="6"/>
  <c r="GX108" i="6"/>
  <c r="HC108" i="6"/>
  <c r="GS109" i="6"/>
  <c r="GX109" i="6"/>
  <c r="HC109" i="6"/>
  <c r="GS110" i="6"/>
  <c r="GX110" i="6"/>
  <c r="HC110" i="6"/>
  <c r="GS111" i="6"/>
  <c r="GX111" i="6"/>
  <c r="HC111" i="6"/>
  <c r="GS112" i="6"/>
  <c r="GX112" i="6"/>
  <c r="HC112" i="6"/>
  <c r="GS113" i="6"/>
  <c r="GX113" i="6"/>
  <c r="HC113" i="6"/>
  <c r="GS114" i="6"/>
  <c r="GX114" i="6"/>
  <c r="HC114" i="6"/>
  <c r="GS115" i="6"/>
  <c r="GX115" i="6"/>
  <c r="HC115" i="6"/>
  <c r="GS116" i="6"/>
  <c r="GX116" i="6"/>
  <c r="HC116" i="6"/>
  <c r="GS117" i="6"/>
  <c r="GX117" i="6"/>
  <c r="HC117" i="6"/>
  <c r="GS118" i="6"/>
  <c r="GX118" i="6"/>
  <c r="HC118" i="6"/>
  <c r="GS119" i="6"/>
  <c r="GX119" i="6"/>
  <c r="HC119" i="6"/>
  <c r="GS120" i="6"/>
  <c r="GX120" i="6"/>
  <c r="HC120" i="6"/>
  <c r="GS121" i="6"/>
  <c r="GX121" i="6"/>
  <c r="HC121" i="6"/>
  <c r="GS122" i="6"/>
  <c r="GX122" i="6"/>
  <c r="HC122" i="6"/>
  <c r="GS123" i="6"/>
  <c r="GX123" i="6"/>
  <c r="HC123" i="6"/>
  <c r="GS124" i="6"/>
  <c r="GX124" i="6"/>
  <c r="HC124" i="6"/>
  <c r="GS125" i="6"/>
  <c r="GX125" i="6"/>
  <c r="HC125" i="6"/>
  <c r="GS126" i="6"/>
  <c r="GX126" i="6"/>
  <c r="HC126" i="6"/>
  <c r="GS127" i="6"/>
  <c r="GX127" i="6"/>
  <c r="HC127" i="6"/>
  <c r="GS128" i="6"/>
  <c r="GX128" i="6"/>
  <c r="HC128" i="6"/>
  <c r="GS129" i="6"/>
  <c r="GX129" i="6"/>
  <c r="HC129" i="6"/>
  <c r="GS130" i="6"/>
  <c r="GX130" i="6"/>
  <c r="HC130" i="6"/>
  <c r="GS131" i="6"/>
  <c r="GX131" i="6"/>
  <c r="HC131" i="6"/>
  <c r="GS132" i="6"/>
  <c r="GX132" i="6"/>
  <c r="HC132" i="6"/>
  <c r="GS133" i="6"/>
  <c r="GX133" i="6"/>
  <c r="HC133" i="6"/>
  <c r="GS134" i="6"/>
  <c r="GX134" i="6"/>
  <c r="HC134" i="6"/>
  <c r="GS135" i="6"/>
  <c r="GX135" i="6"/>
  <c r="HC135" i="6"/>
  <c r="GS136" i="6"/>
  <c r="GX136" i="6"/>
  <c r="HC136" i="6"/>
  <c r="GS137" i="6"/>
  <c r="GX137" i="6"/>
  <c r="HC137" i="6"/>
  <c r="GS138" i="6"/>
  <c r="GX138" i="6"/>
  <c r="HC138" i="6"/>
  <c r="GS139" i="6"/>
  <c r="GX139" i="6"/>
  <c r="HC139" i="6"/>
  <c r="GS140" i="6"/>
  <c r="GX140" i="6"/>
  <c r="HC140" i="6"/>
  <c r="GS141" i="6"/>
  <c r="GX141" i="6"/>
  <c r="HC141" i="6"/>
  <c r="GS142" i="6"/>
  <c r="GX142" i="6"/>
  <c r="HC142" i="6"/>
  <c r="GS143" i="6"/>
  <c r="GX143" i="6"/>
  <c r="HC143" i="6"/>
  <c r="GS144" i="6"/>
  <c r="GX144" i="6"/>
  <c r="HC144" i="6"/>
  <c r="GS145" i="6"/>
  <c r="GX145" i="6"/>
  <c r="HC145" i="6"/>
  <c r="GS146" i="6"/>
  <c r="GX146" i="6"/>
  <c r="HC146" i="6"/>
  <c r="GN147" i="6"/>
  <c r="GS147" i="6"/>
  <c r="GX147" i="6"/>
  <c r="HC147" i="6"/>
  <c r="GS148" i="6"/>
  <c r="GX148" i="6"/>
  <c r="HC148" i="6"/>
  <c r="HC150" i="6"/>
  <c r="GR19" i="6"/>
  <c r="GW19" i="6"/>
  <c r="HB19" i="6"/>
  <c r="GR20" i="6"/>
  <c r="GW20" i="6"/>
  <c r="HB20" i="6"/>
  <c r="GR21" i="6"/>
  <c r="GW21" i="6"/>
  <c r="HB21" i="6"/>
  <c r="GR22" i="6"/>
  <c r="GW22" i="6"/>
  <c r="HB22" i="6"/>
  <c r="GR23" i="6"/>
  <c r="GW23" i="6"/>
  <c r="HB23" i="6"/>
  <c r="GR24" i="6"/>
  <c r="GW24" i="6"/>
  <c r="HB24" i="6"/>
  <c r="GR25" i="6"/>
  <c r="GW25" i="6"/>
  <c r="HB25" i="6"/>
  <c r="GR26" i="6"/>
  <c r="GW26" i="6"/>
  <c r="HB26" i="6"/>
  <c r="GR27" i="6"/>
  <c r="GW27" i="6"/>
  <c r="HB27" i="6"/>
  <c r="GR28" i="6"/>
  <c r="GW28" i="6"/>
  <c r="HB28" i="6"/>
  <c r="GR29" i="6"/>
  <c r="GW29" i="6"/>
  <c r="HB29" i="6"/>
  <c r="GR30" i="6"/>
  <c r="GW30" i="6"/>
  <c r="HB30" i="6"/>
  <c r="GR31" i="6"/>
  <c r="GW31" i="6"/>
  <c r="HB31" i="6"/>
  <c r="GR32" i="6"/>
  <c r="GW32" i="6"/>
  <c r="HB32" i="6"/>
  <c r="GR33" i="6"/>
  <c r="GW33" i="6"/>
  <c r="HB33" i="6"/>
  <c r="GR34" i="6"/>
  <c r="GW34" i="6"/>
  <c r="HB34" i="6"/>
  <c r="GR35" i="6"/>
  <c r="GW35" i="6"/>
  <c r="HB35" i="6"/>
  <c r="GR36" i="6"/>
  <c r="GW36" i="6"/>
  <c r="HB36" i="6"/>
  <c r="GR37" i="6"/>
  <c r="GW37" i="6"/>
  <c r="HB37" i="6"/>
  <c r="GR38" i="6"/>
  <c r="GW38" i="6"/>
  <c r="HB38" i="6"/>
  <c r="GR39" i="6"/>
  <c r="GW39" i="6"/>
  <c r="HB39" i="6"/>
  <c r="GR40" i="6"/>
  <c r="GW40" i="6"/>
  <c r="HB40" i="6"/>
  <c r="GR41" i="6"/>
  <c r="GW41" i="6"/>
  <c r="HB41" i="6"/>
  <c r="GR42" i="6"/>
  <c r="GW42" i="6"/>
  <c r="HB42" i="6"/>
  <c r="GR43" i="6"/>
  <c r="GW43" i="6"/>
  <c r="HB43" i="6"/>
  <c r="GR44" i="6"/>
  <c r="GW44" i="6"/>
  <c r="HB44" i="6"/>
  <c r="GR45" i="6"/>
  <c r="GW45" i="6"/>
  <c r="HB45" i="6"/>
  <c r="GR46" i="6"/>
  <c r="GW46" i="6"/>
  <c r="HB46" i="6"/>
  <c r="GR47" i="6"/>
  <c r="GW47" i="6"/>
  <c r="HB47" i="6"/>
  <c r="GR48" i="6"/>
  <c r="GW48" i="6"/>
  <c r="HB48" i="6"/>
  <c r="GR49" i="6"/>
  <c r="GW49" i="6"/>
  <c r="HB49" i="6"/>
  <c r="GR50" i="6"/>
  <c r="GW50" i="6"/>
  <c r="HB50" i="6"/>
  <c r="GR51" i="6"/>
  <c r="GW51" i="6"/>
  <c r="HB51" i="6"/>
  <c r="GR52" i="6"/>
  <c r="GW52" i="6"/>
  <c r="HB52" i="6"/>
  <c r="GR53" i="6"/>
  <c r="GW53" i="6"/>
  <c r="HB53" i="6"/>
  <c r="GR54" i="6"/>
  <c r="GW54" i="6"/>
  <c r="HB54" i="6"/>
  <c r="GR55" i="6"/>
  <c r="GW55" i="6"/>
  <c r="HB55" i="6"/>
  <c r="GR56" i="6"/>
  <c r="GW56" i="6"/>
  <c r="HB56" i="6"/>
  <c r="GR57" i="6"/>
  <c r="GW57" i="6"/>
  <c r="HB57" i="6"/>
  <c r="GR58" i="6"/>
  <c r="GW58" i="6"/>
  <c r="HB58" i="6"/>
  <c r="GR59" i="6"/>
  <c r="GW59" i="6"/>
  <c r="HB59" i="6"/>
  <c r="GR60" i="6"/>
  <c r="GW60" i="6"/>
  <c r="HB60" i="6"/>
  <c r="GR61" i="6"/>
  <c r="GW61" i="6"/>
  <c r="HB61" i="6"/>
  <c r="GR62" i="6"/>
  <c r="GW62" i="6"/>
  <c r="HB62" i="6"/>
  <c r="GR63" i="6"/>
  <c r="GW63" i="6"/>
  <c r="HB63" i="6"/>
  <c r="GR64" i="6"/>
  <c r="GW64" i="6"/>
  <c r="HB64" i="6"/>
  <c r="GR65" i="6"/>
  <c r="GW65" i="6"/>
  <c r="HB65" i="6"/>
  <c r="GR66" i="6"/>
  <c r="GW66" i="6"/>
  <c r="HB66" i="6"/>
  <c r="GR67" i="6"/>
  <c r="GW67" i="6"/>
  <c r="HB67" i="6"/>
  <c r="GR68" i="6"/>
  <c r="GW68" i="6"/>
  <c r="HB68" i="6"/>
  <c r="GR69" i="6"/>
  <c r="GW69" i="6"/>
  <c r="HB69" i="6"/>
  <c r="GR70" i="6"/>
  <c r="GW70" i="6"/>
  <c r="HB70" i="6"/>
  <c r="GR71" i="6"/>
  <c r="GW71" i="6"/>
  <c r="HB71" i="6"/>
  <c r="GR72" i="6"/>
  <c r="GW72" i="6"/>
  <c r="HB72" i="6"/>
  <c r="GR73" i="6"/>
  <c r="GW73" i="6"/>
  <c r="HB73" i="6"/>
  <c r="GR74" i="6"/>
  <c r="GW74" i="6"/>
  <c r="HB74" i="6"/>
  <c r="GR75" i="6"/>
  <c r="GW75" i="6"/>
  <c r="HB75" i="6"/>
  <c r="GR76" i="6"/>
  <c r="GW76" i="6"/>
  <c r="HB76" i="6"/>
  <c r="GR77" i="6"/>
  <c r="GW77" i="6"/>
  <c r="HB77" i="6"/>
  <c r="GR78" i="6"/>
  <c r="GW78" i="6"/>
  <c r="HB78" i="6"/>
  <c r="GR79" i="6"/>
  <c r="GW79" i="6"/>
  <c r="HB79" i="6"/>
  <c r="GR80" i="6"/>
  <c r="GW80" i="6"/>
  <c r="HB80" i="6"/>
  <c r="GR81" i="6"/>
  <c r="GW81" i="6"/>
  <c r="HB81" i="6"/>
  <c r="GR82" i="6"/>
  <c r="GW82" i="6"/>
  <c r="HB82" i="6"/>
  <c r="GR83" i="6"/>
  <c r="GW83" i="6"/>
  <c r="HB83" i="6"/>
  <c r="GR84" i="6"/>
  <c r="GW84" i="6"/>
  <c r="HB84" i="6"/>
  <c r="GR85" i="6"/>
  <c r="GW85" i="6"/>
  <c r="HB85" i="6"/>
  <c r="GR86" i="6"/>
  <c r="GW86" i="6"/>
  <c r="HB86" i="6"/>
  <c r="GR87" i="6"/>
  <c r="GW87" i="6"/>
  <c r="HB87" i="6"/>
  <c r="GR88" i="6"/>
  <c r="GW88" i="6"/>
  <c r="HB88" i="6"/>
  <c r="GR89" i="6"/>
  <c r="GW89" i="6"/>
  <c r="HB89" i="6"/>
  <c r="GR90" i="6"/>
  <c r="GW90" i="6"/>
  <c r="HB90" i="6"/>
  <c r="GR91" i="6"/>
  <c r="GW91" i="6"/>
  <c r="HB91" i="6"/>
  <c r="GR92" i="6"/>
  <c r="GW92" i="6"/>
  <c r="HB92" i="6"/>
  <c r="GR93" i="6"/>
  <c r="GW93" i="6"/>
  <c r="HB93" i="6"/>
  <c r="GR94" i="6"/>
  <c r="GW94" i="6"/>
  <c r="HB94" i="6"/>
  <c r="GR95" i="6"/>
  <c r="GW95" i="6"/>
  <c r="HB95" i="6"/>
  <c r="GR96" i="6"/>
  <c r="GW96" i="6"/>
  <c r="HB96" i="6"/>
  <c r="GR97" i="6"/>
  <c r="GW97" i="6"/>
  <c r="HB97" i="6"/>
  <c r="GR98" i="6"/>
  <c r="GW98" i="6"/>
  <c r="HB98" i="6"/>
  <c r="GR99" i="6"/>
  <c r="GW99" i="6"/>
  <c r="HB99" i="6"/>
  <c r="GR100" i="6"/>
  <c r="GW100" i="6"/>
  <c r="HB100" i="6"/>
  <c r="GR101" i="6"/>
  <c r="GW101" i="6"/>
  <c r="HB101" i="6"/>
  <c r="GR102" i="6"/>
  <c r="GW102" i="6"/>
  <c r="HB102" i="6"/>
  <c r="GR103" i="6"/>
  <c r="GW103" i="6"/>
  <c r="HB103" i="6"/>
  <c r="GR104" i="6"/>
  <c r="GW104" i="6"/>
  <c r="HB104" i="6"/>
  <c r="GR105" i="6"/>
  <c r="GW105" i="6"/>
  <c r="HB105" i="6"/>
  <c r="GR106" i="6"/>
  <c r="GW106" i="6"/>
  <c r="HB106" i="6"/>
  <c r="GR107" i="6"/>
  <c r="GW107" i="6"/>
  <c r="HB107" i="6"/>
  <c r="GR108" i="6"/>
  <c r="GW108" i="6"/>
  <c r="HB108" i="6"/>
  <c r="GR109" i="6"/>
  <c r="GW109" i="6"/>
  <c r="HB109" i="6"/>
  <c r="GR110" i="6"/>
  <c r="GW110" i="6"/>
  <c r="HB110" i="6"/>
  <c r="GR111" i="6"/>
  <c r="GW111" i="6"/>
  <c r="HB111" i="6"/>
  <c r="GR112" i="6"/>
  <c r="GW112" i="6"/>
  <c r="HB112" i="6"/>
  <c r="GR113" i="6"/>
  <c r="GW113" i="6"/>
  <c r="HB113" i="6"/>
  <c r="GR114" i="6"/>
  <c r="GW114" i="6"/>
  <c r="HB114" i="6"/>
  <c r="GR115" i="6"/>
  <c r="GW115" i="6"/>
  <c r="HB115" i="6"/>
  <c r="GR116" i="6"/>
  <c r="GW116" i="6"/>
  <c r="HB116" i="6"/>
  <c r="GR117" i="6"/>
  <c r="GW117" i="6"/>
  <c r="HB117" i="6"/>
  <c r="GR118" i="6"/>
  <c r="GW118" i="6"/>
  <c r="HB118" i="6"/>
  <c r="GR119" i="6"/>
  <c r="GW119" i="6"/>
  <c r="HB119" i="6"/>
  <c r="GR120" i="6"/>
  <c r="GW120" i="6"/>
  <c r="HB120" i="6"/>
  <c r="GR121" i="6"/>
  <c r="GW121" i="6"/>
  <c r="HB121" i="6"/>
  <c r="GR122" i="6"/>
  <c r="GW122" i="6"/>
  <c r="HB122" i="6"/>
  <c r="GR123" i="6"/>
  <c r="GW123" i="6"/>
  <c r="HB123" i="6"/>
  <c r="GR124" i="6"/>
  <c r="GW124" i="6"/>
  <c r="HB124" i="6"/>
  <c r="GR125" i="6"/>
  <c r="GW125" i="6"/>
  <c r="HB125" i="6"/>
  <c r="GR126" i="6"/>
  <c r="GW126" i="6"/>
  <c r="HB126" i="6"/>
  <c r="GR127" i="6"/>
  <c r="GW127" i="6"/>
  <c r="HB127" i="6"/>
  <c r="GR128" i="6"/>
  <c r="GW128" i="6"/>
  <c r="HB128" i="6"/>
  <c r="GR129" i="6"/>
  <c r="GW129" i="6"/>
  <c r="HB129" i="6"/>
  <c r="GR130" i="6"/>
  <c r="GW130" i="6"/>
  <c r="HB130" i="6"/>
  <c r="GR131" i="6"/>
  <c r="GW131" i="6"/>
  <c r="HB131" i="6"/>
  <c r="GR132" i="6"/>
  <c r="GW132" i="6"/>
  <c r="HB132" i="6"/>
  <c r="GR133" i="6"/>
  <c r="GW133" i="6"/>
  <c r="HB133" i="6"/>
  <c r="GR134" i="6"/>
  <c r="GW134" i="6"/>
  <c r="HB134" i="6"/>
  <c r="GR135" i="6"/>
  <c r="GW135" i="6"/>
  <c r="HB135" i="6"/>
  <c r="GR136" i="6"/>
  <c r="GW136" i="6"/>
  <c r="HB136" i="6"/>
  <c r="GR137" i="6"/>
  <c r="GW137" i="6"/>
  <c r="HB137" i="6"/>
  <c r="GR138" i="6"/>
  <c r="GW138" i="6"/>
  <c r="HB138" i="6"/>
  <c r="GR139" i="6"/>
  <c r="GW139" i="6"/>
  <c r="HB139" i="6"/>
  <c r="GR140" i="6"/>
  <c r="GW140" i="6"/>
  <c r="HB140" i="6"/>
  <c r="GR141" i="6"/>
  <c r="GW141" i="6"/>
  <c r="HB141" i="6"/>
  <c r="GR142" i="6"/>
  <c r="GW142" i="6"/>
  <c r="HB142" i="6"/>
  <c r="GR143" i="6"/>
  <c r="GW143" i="6"/>
  <c r="HB143" i="6"/>
  <c r="GR144" i="6"/>
  <c r="GW144" i="6"/>
  <c r="HB144" i="6"/>
  <c r="GR145" i="6"/>
  <c r="GW145" i="6"/>
  <c r="HB145" i="6"/>
  <c r="GR146" i="6"/>
  <c r="GW146" i="6"/>
  <c r="HB146" i="6"/>
  <c r="GR147" i="6"/>
  <c r="GW147" i="6"/>
  <c r="HB147" i="6"/>
  <c r="GR148" i="6"/>
  <c r="GW148" i="6"/>
  <c r="HB148" i="6"/>
  <c r="HB150" i="6"/>
  <c r="GM160" i="6"/>
  <c r="GR160" i="6"/>
  <c r="GW160" i="6"/>
  <c r="HB160" i="6"/>
  <c r="HB161" i="6"/>
  <c r="HC153" i="6"/>
  <c r="HB169" i="6"/>
  <c r="HB170" i="6"/>
  <c r="HC170" i="6"/>
  <c r="GX150" i="6"/>
  <c r="GW150" i="6"/>
  <c r="GW161" i="6"/>
  <c r="GX153" i="6"/>
  <c r="GW169" i="6"/>
  <c r="GW170" i="6"/>
  <c r="GS150" i="6"/>
  <c r="GR150" i="6"/>
  <c r="GR161" i="6"/>
  <c r="GS153" i="6"/>
  <c r="GR169" i="6"/>
  <c r="GR170" i="6"/>
  <c r="GN21" i="6"/>
  <c r="GN150" i="6"/>
  <c r="GM150" i="6"/>
  <c r="GM161" i="6"/>
  <c r="GN153" i="6"/>
  <c r="GM169" i="6"/>
  <c r="GM170" i="6"/>
  <c r="GN170" i="6"/>
  <c r="DM170" i="6"/>
  <c r="SW169" i="6"/>
  <c r="TB169" i="6"/>
  <c r="TG169" i="6"/>
  <c r="SN168" i="6"/>
  <c r="SN169" i="6"/>
  <c r="SD168" i="6"/>
  <c r="SD169" i="6"/>
  <c r="RY168" i="6"/>
  <c r="RY169" i="6"/>
  <c r="MC19" i="6"/>
  <c r="MI19" i="6"/>
  <c r="MO19" i="6"/>
  <c r="MC20" i="6"/>
  <c r="MI20" i="6"/>
  <c r="MO20" i="6"/>
  <c r="MC21" i="6"/>
  <c r="MI21" i="6"/>
  <c r="MO21" i="6"/>
  <c r="MC22" i="6"/>
  <c r="MI22" i="6"/>
  <c r="MO22" i="6"/>
  <c r="MC23" i="6"/>
  <c r="MI23" i="6"/>
  <c r="MO23" i="6"/>
  <c r="MI24" i="6"/>
  <c r="MO24" i="6"/>
  <c r="MC25" i="6"/>
  <c r="MI25" i="6"/>
  <c r="MO25" i="6"/>
  <c r="MC26" i="6"/>
  <c r="MI26" i="6"/>
  <c r="MO26" i="6"/>
  <c r="MC27" i="6"/>
  <c r="MI27" i="6"/>
  <c r="MO27" i="6"/>
  <c r="MC28" i="6"/>
  <c r="MI28" i="6"/>
  <c r="MO28" i="6"/>
  <c r="MC29" i="6"/>
  <c r="MI29" i="6"/>
  <c r="MO29" i="6"/>
  <c r="MC30" i="6"/>
  <c r="MI30" i="6"/>
  <c r="MO30" i="6"/>
  <c r="MC31" i="6"/>
  <c r="MI31" i="6"/>
  <c r="MO31" i="6"/>
  <c r="MC32" i="6"/>
  <c r="MI32" i="6"/>
  <c r="MO32" i="6"/>
  <c r="MC33" i="6"/>
  <c r="MI33" i="6"/>
  <c r="MO33" i="6"/>
  <c r="MC34" i="6"/>
  <c r="MI34" i="6"/>
  <c r="MO34" i="6"/>
  <c r="MC35" i="6"/>
  <c r="MI35" i="6"/>
  <c r="MO35" i="6"/>
  <c r="MC36" i="6"/>
  <c r="MI36" i="6"/>
  <c r="MO36" i="6"/>
  <c r="MC37" i="6"/>
  <c r="MI37" i="6"/>
  <c r="MO37" i="6"/>
  <c r="MC38" i="6"/>
  <c r="MI38" i="6"/>
  <c r="MO38" i="6"/>
  <c r="MC39" i="6"/>
  <c r="MI39" i="6"/>
  <c r="MO39" i="6"/>
  <c r="MC40" i="6"/>
  <c r="MI40" i="6"/>
  <c r="MO40" i="6"/>
  <c r="MC41" i="6"/>
  <c r="MI41" i="6"/>
  <c r="MO41" i="6"/>
  <c r="MC42" i="6"/>
  <c r="MI42" i="6"/>
  <c r="MO42" i="6"/>
  <c r="MC43" i="6"/>
  <c r="MI43" i="6"/>
  <c r="MO43" i="6"/>
  <c r="MC44" i="6"/>
  <c r="MI44" i="6"/>
  <c r="MO44" i="6"/>
  <c r="LW45" i="6"/>
  <c r="MC45" i="6"/>
  <c r="MI45" i="6"/>
  <c r="MO45" i="6"/>
  <c r="MI46" i="6"/>
  <c r="MO46" i="6"/>
  <c r="MC47" i="6"/>
  <c r="MI47" i="6"/>
  <c r="MO47" i="6"/>
  <c r="MC48" i="6"/>
  <c r="MI48" i="6"/>
  <c r="MO48" i="6"/>
  <c r="MC49" i="6"/>
  <c r="MI49" i="6"/>
  <c r="MO49" i="6"/>
  <c r="MC50" i="6"/>
  <c r="MI50" i="6"/>
  <c r="MO50" i="6"/>
  <c r="MC51" i="6"/>
  <c r="MI51" i="6"/>
  <c r="MO51" i="6"/>
  <c r="MC52" i="6"/>
  <c r="MI52" i="6"/>
  <c r="MO52" i="6"/>
  <c r="MC53" i="6"/>
  <c r="MI53" i="6"/>
  <c r="MO53" i="6"/>
  <c r="MC54" i="6"/>
  <c r="MI54" i="6"/>
  <c r="MO54" i="6"/>
  <c r="MC55" i="6"/>
  <c r="MI55" i="6"/>
  <c r="MO55" i="6"/>
  <c r="MC56" i="6"/>
  <c r="MI56" i="6"/>
  <c r="MO56" i="6"/>
  <c r="MC57" i="6"/>
  <c r="MI57" i="6"/>
  <c r="MO57" i="6"/>
  <c r="MC58" i="6"/>
  <c r="MI58" i="6"/>
  <c r="MO58" i="6"/>
  <c r="MC59" i="6"/>
  <c r="MI59" i="6"/>
  <c r="MO59" i="6"/>
  <c r="MC60" i="6"/>
  <c r="MI60" i="6"/>
  <c r="MO60" i="6"/>
  <c r="MC61" i="6"/>
  <c r="MI61" i="6"/>
  <c r="MO61" i="6"/>
  <c r="MC62" i="6"/>
  <c r="MI62" i="6"/>
  <c r="MO62" i="6"/>
  <c r="MC63" i="6"/>
  <c r="MI63" i="6"/>
  <c r="MO63" i="6"/>
  <c r="MC64" i="6"/>
  <c r="MI64" i="6"/>
  <c r="MO64" i="6"/>
  <c r="MC65" i="6"/>
  <c r="MI65" i="6"/>
  <c r="MO65" i="6"/>
  <c r="MC66" i="6"/>
  <c r="MI66" i="6"/>
  <c r="MO66" i="6"/>
  <c r="MC67" i="6"/>
  <c r="MI67" i="6"/>
  <c r="MO67" i="6"/>
  <c r="MC68" i="6"/>
  <c r="MI68" i="6"/>
  <c r="MO68" i="6"/>
  <c r="MC69" i="6"/>
  <c r="MI69" i="6"/>
  <c r="MO69" i="6"/>
  <c r="MC70" i="6"/>
  <c r="MI70" i="6"/>
  <c r="MO70" i="6"/>
  <c r="MC71" i="6"/>
  <c r="MI71" i="6"/>
  <c r="MO71" i="6"/>
  <c r="MC72" i="6"/>
  <c r="MI72" i="6"/>
  <c r="MO72" i="6"/>
  <c r="MC73" i="6"/>
  <c r="MI73" i="6"/>
  <c r="MO73" i="6"/>
  <c r="MC74" i="6"/>
  <c r="MI74" i="6"/>
  <c r="MO74" i="6"/>
  <c r="MC75" i="6"/>
  <c r="MI75" i="6"/>
  <c r="MO75" i="6"/>
  <c r="MC76" i="6"/>
  <c r="MI76" i="6"/>
  <c r="MO76" i="6"/>
  <c r="MC77" i="6"/>
  <c r="MI77" i="6"/>
  <c r="MO77" i="6"/>
  <c r="MC78" i="6"/>
  <c r="MI78" i="6"/>
  <c r="MO78" i="6"/>
  <c r="MC79" i="6"/>
  <c r="MI79" i="6"/>
  <c r="MO79" i="6"/>
  <c r="MC80" i="6"/>
  <c r="MI80" i="6"/>
  <c r="MO80" i="6"/>
  <c r="MC81" i="6"/>
  <c r="MI81" i="6"/>
  <c r="MO81" i="6"/>
  <c r="MC82" i="6"/>
  <c r="MI82" i="6"/>
  <c r="MO82" i="6"/>
  <c r="MC83" i="6"/>
  <c r="MI83" i="6"/>
  <c r="MO83" i="6"/>
  <c r="MC84" i="6"/>
  <c r="MI84" i="6"/>
  <c r="MO84" i="6"/>
  <c r="MC85" i="6"/>
  <c r="MI85" i="6"/>
  <c r="MO85" i="6"/>
  <c r="MC86" i="6"/>
  <c r="MI86" i="6"/>
  <c r="MO86" i="6"/>
  <c r="MC87" i="6"/>
  <c r="MI87" i="6"/>
  <c r="MO87" i="6"/>
  <c r="MC88" i="6"/>
  <c r="MI88" i="6"/>
  <c r="MO88" i="6"/>
  <c r="MC89" i="6"/>
  <c r="MI89" i="6"/>
  <c r="MO89" i="6"/>
  <c r="MC90" i="6"/>
  <c r="MI90" i="6"/>
  <c r="MO90" i="6"/>
  <c r="MC91" i="6"/>
  <c r="MI91" i="6"/>
  <c r="MO91" i="6"/>
  <c r="MC92" i="6"/>
  <c r="MI92" i="6"/>
  <c r="MO92" i="6"/>
  <c r="MC93" i="6"/>
  <c r="MI93" i="6"/>
  <c r="MO93" i="6"/>
  <c r="MC94" i="6"/>
  <c r="MI94" i="6"/>
  <c r="MO94" i="6"/>
  <c r="MC95" i="6"/>
  <c r="MI95" i="6"/>
  <c r="MO95" i="6"/>
  <c r="MC96" i="6"/>
  <c r="MI96" i="6"/>
  <c r="MO96" i="6"/>
  <c r="MC97" i="6"/>
  <c r="MI97" i="6"/>
  <c r="MO97" i="6"/>
  <c r="MC98" i="6"/>
  <c r="MI98" i="6"/>
  <c r="MO98" i="6"/>
  <c r="MC99" i="6"/>
  <c r="MI99" i="6"/>
  <c r="MO99" i="6"/>
  <c r="MC100" i="6"/>
  <c r="MI100" i="6"/>
  <c r="MO100" i="6"/>
  <c r="MC101" i="6"/>
  <c r="MI101" i="6"/>
  <c r="MO101" i="6"/>
  <c r="MC102" i="6"/>
  <c r="MI102" i="6"/>
  <c r="MO102" i="6"/>
  <c r="MC103" i="6"/>
  <c r="MI103" i="6"/>
  <c r="MO103" i="6"/>
  <c r="MC104" i="6"/>
  <c r="MI104" i="6"/>
  <c r="MO104" i="6"/>
  <c r="MC105" i="6"/>
  <c r="MI105" i="6"/>
  <c r="MO105" i="6"/>
  <c r="MC106" i="6"/>
  <c r="MI106" i="6"/>
  <c r="MO106" i="6"/>
  <c r="MC107" i="6"/>
  <c r="MI107" i="6"/>
  <c r="MO107" i="6"/>
  <c r="MC108" i="6"/>
  <c r="MI108" i="6"/>
  <c r="MO108" i="6"/>
  <c r="MC109" i="6"/>
  <c r="MI109" i="6"/>
  <c r="MO109" i="6"/>
  <c r="MC110" i="6"/>
  <c r="MI110" i="6"/>
  <c r="MO110" i="6"/>
  <c r="MC111" i="6"/>
  <c r="MI111" i="6"/>
  <c r="MO111" i="6"/>
  <c r="MC112" i="6"/>
  <c r="MI112" i="6"/>
  <c r="MO112" i="6"/>
  <c r="MC113" i="6"/>
  <c r="MI113" i="6"/>
  <c r="MO113" i="6"/>
  <c r="MC114" i="6"/>
  <c r="MI114" i="6"/>
  <c r="MO114" i="6"/>
  <c r="MC115" i="6"/>
  <c r="MI115" i="6"/>
  <c r="MO115" i="6"/>
  <c r="MC116" i="6"/>
  <c r="MI116" i="6"/>
  <c r="MO116" i="6"/>
  <c r="MC117" i="6"/>
  <c r="MI117" i="6"/>
  <c r="MO117" i="6"/>
  <c r="MC118" i="6"/>
  <c r="MI118" i="6"/>
  <c r="MO118" i="6"/>
  <c r="MC119" i="6"/>
  <c r="MI119" i="6"/>
  <c r="MO119" i="6"/>
  <c r="MC120" i="6"/>
  <c r="MI120" i="6"/>
  <c r="MO120" i="6"/>
  <c r="MC121" i="6"/>
  <c r="MI121" i="6"/>
  <c r="MO121" i="6"/>
  <c r="MC122" i="6"/>
  <c r="MI122" i="6"/>
  <c r="MO122" i="6"/>
  <c r="MC123" i="6"/>
  <c r="MI123" i="6"/>
  <c r="MO123" i="6"/>
  <c r="MC124" i="6"/>
  <c r="MI124" i="6"/>
  <c r="MO124" i="6"/>
  <c r="MC125" i="6"/>
  <c r="MI125" i="6"/>
  <c r="MO125" i="6"/>
  <c r="MC126" i="6"/>
  <c r="MI126" i="6"/>
  <c r="MO126" i="6"/>
  <c r="MC127" i="6"/>
  <c r="MI127" i="6"/>
  <c r="MO127" i="6"/>
  <c r="MC128" i="6"/>
  <c r="MI128" i="6"/>
  <c r="MO128" i="6"/>
  <c r="MC129" i="6"/>
  <c r="MI129" i="6"/>
  <c r="MO129" i="6"/>
  <c r="MC130" i="6"/>
  <c r="MI130" i="6"/>
  <c r="MO130" i="6"/>
  <c r="MC131" i="6"/>
  <c r="MI131" i="6"/>
  <c r="MO131" i="6"/>
  <c r="MC132" i="6"/>
  <c r="MI132" i="6"/>
  <c r="MO132" i="6"/>
  <c r="MC133" i="6"/>
  <c r="MI133" i="6"/>
  <c r="MO133" i="6"/>
  <c r="MC134" i="6"/>
  <c r="MI134" i="6"/>
  <c r="MO134" i="6"/>
  <c r="MC135" i="6"/>
  <c r="MI135" i="6"/>
  <c r="MO135" i="6"/>
  <c r="MC136" i="6"/>
  <c r="MI136" i="6"/>
  <c r="MO136" i="6"/>
  <c r="MC137" i="6"/>
  <c r="MI137" i="6"/>
  <c r="MO137" i="6"/>
  <c r="MC138" i="6"/>
  <c r="MI138" i="6"/>
  <c r="MO138" i="6"/>
  <c r="MC139" i="6"/>
  <c r="MI139" i="6"/>
  <c r="MO139" i="6"/>
  <c r="MC140" i="6"/>
  <c r="MI140" i="6"/>
  <c r="MO140" i="6"/>
  <c r="MC141" i="6"/>
  <c r="MI141" i="6"/>
  <c r="MO141" i="6"/>
  <c r="MC142" i="6"/>
  <c r="MI142" i="6"/>
  <c r="MO142" i="6"/>
  <c r="MC143" i="6"/>
  <c r="MI143" i="6"/>
  <c r="MO143" i="6"/>
  <c r="MC144" i="6"/>
  <c r="MI144" i="6"/>
  <c r="MO144" i="6"/>
  <c r="MC145" i="6"/>
  <c r="MI145" i="6"/>
  <c r="MO145" i="6"/>
  <c r="LW146" i="6"/>
  <c r="MC146" i="6"/>
  <c r="MI146" i="6"/>
  <c r="MO146" i="6"/>
  <c r="MC147" i="6"/>
  <c r="MI147" i="6"/>
  <c r="MO147" i="6"/>
  <c r="MO149" i="6"/>
  <c r="MB19" i="6"/>
  <c r="MH19" i="6"/>
  <c r="MN19" i="6"/>
  <c r="MB20" i="6"/>
  <c r="MH20" i="6"/>
  <c r="MN20" i="6"/>
  <c r="MB21" i="6"/>
  <c r="MH21" i="6"/>
  <c r="MN21" i="6"/>
  <c r="MB22" i="6"/>
  <c r="MH22" i="6"/>
  <c r="MN22" i="6"/>
  <c r="MB23" i="6"/>
  <c r="MH23" i="6"/>
  <c r="MN23" i="6"/>
  <c r="MB24" i="6"/>
  <c r="MH24" i="6"/>
  <c r="MN24" i="6"/>
  <c r="MB25" i="6"/>
  <c r="MH25" i="6"/>
  <c r="MN25" i="6"/>
  <c r="MB26" i="6"/>
  <c r="MH26" i="6"/>
  <c r="MN26" i="6"/>
  <c r="MB27" i="6"/>
  <c r="MH27" i="6"/>
  <c r="MN27" i="6"/>
  <c r="MB28" i="6"/>
  <c r="MH28" i="6"/>
  <c r="MN28" i="6"/>
  <c r="MB29" i="6"/>
  <c r="MH29" i="6"/>
  <c r="MN29" i="6"/>
  <c r="MB30" i="6"/>
  <c r="MH30" i="6"/>
  <c r="MN30" i="6"/>
  <c r="MB31" i="6"/>
  <c r="MH31" i="6"/>
  <c r="MN31" i="6"/>
  <c r="MB32" i="6"/>
  <c r="MH32" i="6"/>
  <c r="MN32" i="6"/>
  <c r="MB33" i="6"/>
  <c r="MH33" i="6"/>
  <c r="MN33" i="6"/>
  <c r="MB34" i="6"/>
  <c r="MH34" i="6"/>
  <c r="MN34" i="6"/>
  <c r="MB35" i="6"/>
  <c r="MH35" i="6"/>
  <c r="MN35" i="6"/>
  <c r="MB36" i="6"/>
  <c r="MH36" i="6"/>
  <c r="MN36" i="6"/>
  <c r="MB37" i="6"/>
  <c r="MH37" i="6"/>
  <c r="MN37" i="6"/>
  <c r="MB38" i="6"/>
  <c r="MH38" i="6"/>
  <c r="MN38" i="6"/>
  <c r="MB39" i="6"/>
  <c r="MH39" i="6"/>
  <c r="MN39" i="6"/>
  <c r="MB40" i="6"/>
  <c r="MH40" i="6"/>
  <c r="MN40" i="6"/>
  <c r="MB41" i="6"/>
  <c r="MH41" i="6"/>
  <c r="MN41" i="6"/>
  <c r="MB42" i="6"/>
  <c r="MH42" i="6"/>
  <c r="MN42" i="6"/>
  <c r="MB43" i="6"/>
  <c r="MH43" i="6"/>
  <c r="MN43" i="6"/>
  <c r="MB44" i="6"/>
  <c r="MH44" i="6"/>
  <c r="MN44" i="6"/>
  <c r="MB45" i="6"/>
  <c r="MH45" i="6"/>
  <c r="MN45" i="6"/>
  <c r="MB46" i="6"/>
  <c r="MH46" i="6"/>
  <c r="MN46" i="6"/>
  <c r="MB47" i="6"/>
  <c r="MH47" i="6"/>
  <c r="MN47" i="6"/>
  <c r="MB48" i="6"/>
  <c r="MH48" i="6"/>
  <c r="MN48" i="6"/>
  <c r="MB49" i="6"/>
  <c r="MH49" i="6"/>
  <c r="MN49" i="6"/>
  <c r="MB50" i="6"/>
  <c r="MH50" i="6"/>
  <c r="MN50" i="6"/>
  <c r="MB51" i="6"/>
  <c r="MH51" i="6"/>
  <c r="MN51" i="6"/>
  <c r="MB52" i="6"/>
  <c r="MH52" i="6"/>
  <c r="MN52" i="6"/>
  <c r="MB53" i="6"/>
  <c r="MH53" i="6"/>
  <c r="MN53" i="6"/>
  <c r="MB54" i="6"/>
  <c r="MH54" i="6"/>
  <c r="MN54" i="6"/>
  <c r="MB55" i="6"/>
  <c r="MH55" i="6"/>
  <c r="MN55" i="6"/>
  <c r="MB56" i="6"/>
  <c r="MH56" i="6"/>
  <c r="MN56" i="6"/>
  <c r="MB57" i="6"/>
  <c r="MH57" i="6"/>
  <c r="MN57" i="6"/>
  <c r="MB58" i="6"/>
  <c r="MH58" i="6"/>
  <c r="MN58" i="6"/>
  <c r="MB59" i="6"/>
  <c r="MH59" i="6"/>
  <c r="MN59" i="6"/>
  <c r="MB60" i="6"/>
  <c r="MH60" i="6"/>
  <c r="MN60" i="6"/>
  <c r="MB61" i="6"/>
  <c r="MH61" i="6"/>
  <c r="MN61" i="6"/>
  <c r="MB62" i="6"/>
  <c r="MH62" i="6"/>
  <c r="MN62" i="6"/>
  <c r="MB63" i="6"/>
  <c r="MH63" i="6"/>
  <c r="MN63" i="6"/>
  <c r="MB64" i="6"/>
  <c r="MH64" i="6"/>
  <c r="MN64" i="6"/>
  <c r="MB65" i="6"/>
  <c r="MH65" i="6"/>
  <c r="MN65" i="6"/>
  <c r="MB66" i="6"/>
  <c r="MH66" i="6"/>
  <c r="MN66" i="6"/>
  <c r="MB67" i="6"/>
  <c r="MH67" i="6"/>
  <c r="MN67" i="6"/>
  <c r="MB68" i="6"/>
  <c r="MH68" i="6"/>
  <c r="MN68" i="6"/>
  <c r="MB69" i="6"/>
  <c r="MH69" i="6"/>
  <c r="MN69" i="6"/>
  <c r="MB70" i="6"/>
  <c r="MH70" i="6"/>
  <c r="MN70" i="6"/>
  <c r="MB71" i="6"/>
  <c r="MH71" i="6"/>
  <c r="MN71" i="6"/>
  <c r="MB72" i="6"/>
  <c r="MH72" i="6"/>
  <c r="MN72" i="6"/>
  <c r="MB73" i="6"/>
  <c r="MH73" i="6"/>
  <c r="MN73" i="6"/>
  <c r="MB74" i="6"/>
  <c r="MH74" i="6"/>
  <c r="MN74" i="6"/>
  <c r="MB75" i="6"/>
  <c r="MH75" i="6"/>
  <c r="MN75" i="6"/>
  <c r="MB76" i="6"/>
  <c r="MH76" i="6"/>
  <c r="MN76" i="6"/>
  <c r="MB77" i="6"/>
  <c r="MH77" i="6"/>
  <c r="MN77" i="6"/>
  <c r="MB78" i="6"/>
  <c r="MH78" i="6"/>
  <c r="MN78" i="6"/>
  <c r="MB79" i="6"/>
  <c r="MH79" i="6"/>
  <c r="MN79" i="6"/>
  <c r="MB80" i="6"/>
  <c r="MH80" i="6"/>
  <c r="MN80" i="6"/>
  <c r="MB81" i="6"/>
  <c r="MH81" i="6"/>
  <c r="MN81" i="6"/>
  <c r="MB82" i="6"/>
  <c r="MH82" i="6"/>
  <c r="MN82" i="6"/>
  <c r="MB83" i="6"/>
  <c r="MH83" i="6"/>
  <c r="MN83" i="6"/>
  <c r="MB84" i="6"/>
  <c r="MH84" i="6"/>
  <c r="MN84" i="6"/>
  <c r="MB85" i="6"/>
  <c r="MH85" i="6"/>
  <c r="MN85" i="6"/>
  <c r="MB86" i="6"/>
  <c r="MH86" i="6"/>
  <c r="MN86" i="6"/>
  <c r="MB87" i="6"/>
  <c r="MH87" i="6"/>
  <c r="MN87" i="6"/>
  <c r="MB88" i="6"/>
  <c r="MH88" i="6"/>
  <c r="MN88" i="6"/>
  <c r="MB89" i="6"/>
  <c r="MH89" i="6"/>
  <c r="MN89" i="6"/>
  <c r="MB90" i="6"/>
  <c r="MH90" i="6"/>
  <c r="MN90" i="6"/>
  <c r="MB91" i="6"/>
  <c r="MH91" i="6"/>
  <c r="MN91" i="6"/>
  <c r="MB92" i="6"/>
  <c r="MH92" i="6"/>
  <c r="MN92" i="6"/>
  <c r="MB93" i="6"/>
  <c r="MH93" i="6"/>
  <c r="MN93" i="6"/>
  <c r="MB94" i="6"/>
  <c r="MH94" i="6"/>
  <c r="MN94" i="6"/>
  <c r="MB95" i="6"/>
  <c r="MH95" i="6"/>
  <c r="MN95" i="6"/>
  <c r="MB96" i="6"/>
  <c r="MH96" i="6"/>
  <c r="MN96" i="6"/>
  <c r="MB97" i="6"/>
  <c r="MH97" i="6"/>
  <c r="MN97" i="6"/>
  <c r="MB98" i="6"/>
  <c r="MH98" i="6"/>
  <c r="MN98" i="6"/>
  <c r="MB99" i="6"/>
  <c r="MH99" i="6"/>
  <c r="MN99" i="6"/>
  <c r="MB100" i="6"/>
  <c r="MH100" i="6"/>
  <c r="MN100" i="6"/>
  <c r="MB101" i="6"/>
  <c r="MH101" i="6"/>
  <c r="MN101" i="6"/>
  <c r="MB102" i="6"/>
  <c r="MH102" i="6"/>
  <c r="MN102" i="6"/>
  <c r="MB103" i="6"/>
  <c r="MH103" i="6"/>
  <c r="MN103" i="6"/>
  <c r="MB104" i="6"/>
  <c r="MH104" i="6"/>
  <c r="MN104" i="6"/>
  <c r="MB105" i="6"/>
  <c r="MH105" i="6"/>
  <c r="MN105" i="6"/>
  <c r="MB106" i="6"/>
  <c r="MH106" i="6"/>
  <c r="MN106" i="6"/>
  <c r="MB107" i="6"/>
  <c r="MH107" i="6"/>
  <c r="MN107" i="6"/>
  <c r="MB108" i="6"/>
  <c r="MH108" i="6"/>
  <c r="MN108" i="6"/>
  <c r="MB109" i="6"/>
  <c r="MH109" i="6"/>
  <c r="MN109" i="6"/>
  <c r="MB110" i="6"/>
  <c r="MH110" i="6"/>
  <c r="MN110" i="6"/>
  <c r="MB111" i="6"/>
  <c r="MH111" i="6"/>
  <c r="MN111" i="6"/>
  <c r="MB112" i="6"/>
  <c r="MH112" i="6"/>
  <c r="MN112" i="6"/>
  <c r="MB113" i="6"/>
  <c r="MH113" i="6"/>
  <c r="MN113" i="6"/>
  <c r="MB114" i="6"/>
  <c r="MH114" i="6"/>
  <c r="MN114" i="6"/>
  <c r="MB115" i="6"/>
  <c r="MH115" i="6"/>
  <c r="MN115" i="6"/>
  <c r="MB116" i="6"/>
  <c r="MH116" i="6"/>
  <c r="MN116" i="6"/>
  <c r="MB117" i="6"/>
  <c r="MH117" i="6"/>
  <c r="MN117" i="6"/>
  <c r="MB118" i="6"/>
  <c r="MH118" i="6"/>
  <c r="MN118" i="6"/>
  <c r="MB119" i="6"/>
  <c r="MH119" i="6"/>
  <c r="MN119" i="6"/>
  <c r="MB120" i="6"/>
  <c r="MH120" i="6"/>
  <c r="MN120" i="6"/>
  <c r="MB121" i="6"/>
  <c r="MH121" i="6"/>
  <c r="MN121" i="6"/>
  <c r="MB122" i="6"/>
  <c r="MH122" i="6"/>
  <c r="MN122" i="6"/>
  <c r="MB123" i="6"/>
  <c r="MH123" i="6"/>
  <c r="MN123" i="6"/>
  <c r="MB124" i="6"/>
  <c r="MH124" i="6"/>
  <c r="MN124" i="6"/>
  <c r="MB125" i="6"/>
  <c r="MH125" i="6"/>
  <c r="MN125" i="6"/>
  <c r="MB126" i="6"/>
  <c r="MH126" i="6"/>
  <c r="MN126" i="6"/>
  <c r="MB127" i="6"/>
  <c r="MH127" i="6"/>
  <c r="MN127" i="6"/>
  <c r="MB128" i="6"/>
  <c r="MH128" i="6"/>
  <c r="MN128" i="6"/>
  <c r="MB129" i="6"/>
  <c r="MH129" i="6"/>
  <c r="MN129" i="6"/>
  <c r="MB130" i="6"/>
  <c r="MH130" i="6"/>
  <c r="MN130" i="6"/>
  <c r="MB131" i="6"/>
  <c r="MH131" i="6"/>
  <c r="MN131" i="6"/>
  <c r="MB132" i="6"/>
  <c r="MH132" i="6"/>
  <c r="MN132" i="6"/>
  <c r="MB133" i="6"/>
  <c r="MH133" i="6"/>
  <c r="MN133" i="6"/>
  <c r="MB134" i="6"/>
  <c r="MH134" i="6"/>
  <c r="MN134" i="6"/>
  <c r="MB135" i="6"/>
  <c r="MH135" i="6"/>
  <c r="MN135" i="6"/>
  <c r="MB136" i="6"/>
  <c r="MH136" i="6"/>
  <c r="MN136" i="6"/>
  <c r="MB137" i="6"/>
  <c r="MH137" i="6"/>
  <c r="MN137" i="6"/>
  <c r="MB138" i="6"/>
  <c r="MH138" i="6"/>
  <c r="MN138" i="6"/>
  <c r="MB139" i="6"/>
  <c r="MH139" i="6"/>
  <c r="MN139" i="6"/>
  <c r="MB140" i="6"/>
  <c r="MH140" i="6"/>
  <c r="MN140" i="6"/>
  <c r="MB141" i="6"/>
  <c r="MH141" i="6"/>
  <c r="MN141" i="6"/>
  <c r="MB142" i="6"/>
  <c r="MH142" i="6"/>
  <c r="MN142" i="6"/>
  <c r="MB143" i="6"/>
  <c r="MH143" i="6"/>
  <c r="MN143" i="6"/>
  <c r="MB144" i="6"/>
  <c r="MH144" i="6"/>
  <c r="MN144" i="6"/>
  <c r="MB145" i="6"/>
  <c r="MH145" i="6"/>
  <c r="MN145" i="6"/>
  <c r="MB146" i="6"/>
  <c r="MH146" i="6"/>
  <c r="MN146" i="6"/>
  <c r="MB147" i="6"/>
  <c r="MH147" i="6"/>
  <c r="MN147" i="6"/>
  <c r="MN149" i="6"/>
  <c r="LV159" i="6"/>
  <c r="MB159" i="6"/>
  <c r="MH159" i="6"/>
  <c r="MN159" i="6"/>
  <c r="MN160" i="6"/>
  <c r="MO152" i="6"/>
  <c r="MN168" i="6"/>
  <c r="MN169" i="6"/>
  <c r="MO169" i="6"/>
  <c r="MI149" i="6"/>
  <c r="MH149" i="6"/>
  <c r="MH160" i="6"/>
  <c r="MI152" i="6"/>
  <c r="MH168" i="6"/>
  <c r="MH169" i="6"/>
  <c r="MC149" i="6"/>
  <c r="MB149" i="6"/>
  <c r="MB160" i="6"/>
  <c r="MC152" i="6"/>
  <c r="MB168" i="6"/>
  <c r="MB169" i="6"/>
  <c r="LW24" i="6"/>
  <c r="LW149" i="6"/>
  <c r="LV149" i="6"/>
  <c r="LV160" i="6"/>
  <c r="LW152" i="6"/>
  <c r="LV168" i="6"/>
  <c r="LV169" i="6"/>
  <c r="LW169" i="6"/>
  <c r="IO166" i="6"/>
  <c r="IO167" i="6"/>
  <c r="IN169" i="6"/>
  <c r="IJ166" i="6"/>
  <c r="IJ167" i="6"/>
  <c r="II169" i="6"/>
  <c r="IE166" i="6"/>
  <c r="IE167" i="6"/>
  <c r="ID169" i="6"/>
  <c r="HZ166" i="6"/>
  <c r="HZ167" i="6"/>
  <c r="HY169" i="6"/>
  <c r="HJ169" i="6"/>
  <c r="HO169" i="6"/>
  <c r="HT169" i="6"/>
  <c r="HI169" i="6"/>
  <c r="HN169" i="6"/>
  <c r="HS169" i="6"/>
  <c r="HC169" i="6"/>
  <c r="GN169" i="6"/>
  <c r="DM169" i="6"/>
  <c r="SW168" i="6"/>
  <c r="TB168" i="6"/>
  <c r="TG168" i="6"/>
  <c r="NK167" i="6"/>
  <c r="NK168" i="6"/>
  <c r="MY167" i="6"/>
  <c r="MY168" i="6"/>
  <c r="MS167" i="6"/>
  <c r="MS168" i="6"/>
  <c r="MO168" i="6"/>
  <c r="LW168" i="6"/>
  <c r="IN168" i="6"/>
  <c r="II168" i="6"/>
  <c r="ID168" i="6"/>
  <c r="HY168" i="6"/>
  <c r="HJ168" i="6"/>
  <c r="HO168" i="6"/>
  <c r="HT168" i="6"/>
  <c r="HI168" i="6"/>
  <c r="HN168" i="6"/>
  <c r="HS168" i="6"/>
  <c r="HB167" i="6"/>
  <c r="HB168" i="6"/>
  <c r="GW167" i="6"/>
  <c r="GW168" i="6"/>
  <c r="GX168" i="6"/>
  <c r="GR167" i="6"/>
  <c r="GR168" i="6"/>
  <c r="GM167" i="6"/>
  <c r="GM168" i="6"/>
  <c r="GN168" i="6"/>
  <c r="SW167" i="6"/>
  <c r="TB167" i="6"/>
  <c r="TG167" i="6"/>
  <c r="SN166" i="6"/>
  <c r="SN167" i="6"/>
  <c r="SI166" i="6"/>
  <c r="SI167" i="6"/>
  <c r="RY166" i="6"/>
  <c r="RY167" i="6"/>
  <c r="MN166" i="6"/>
  <c r="MN167" i="6"/>
  <c r="MH166" i="6"/>
  <c r="MH167" i="6"/>
  <c r="MI167" i="6"/>
  <c r="MB166" i="6"/>
  <c r="MB167" i="6"/>
  <c r="LV166" i="6"/>
  <c r="LV167" i="6"/>
  <c r="LW167" i="6"/>
  <c r="HJ167" i="6"/>
  <c r="HO167" i="6"/>
  <c r="HT167" i="6"/>
  <c r="HI167" i="6"/>
  <c r="HN167" i="6"/>
  <c r="HS167" i="6"/>
  <c r="GX167" i="6"/>
  <c r="GN167" i="6"/>
  <c r="DS149" i="6"/>
  <c r="DX149" i="6"/>
  <c r="EC149" i="6"/>
  <c r="DS19" i="6"/>
  <c r="DX19" i="6"/>
  <c r="EC19" i="6"/>
  <c r="DS20" i="6"/>
  <c r="DX20" i="6"/>
  <c r="EC20" i="6"/>
  <c r="DX21" i="6"/>
  <c r="EC21" i="6"/>
  <c r="DS22" i="6"/>
  <c r="DX22" i="6"/>
  <c r="EC22" i="6"/>
  <c r="DS23" i="6"/>
  <c r="DX23" i="6"/>
  <c r="EC23" i="6"/>
  <c r="DS24" i="6"/>
  <c r="DX24" i="6"/>
  <c r="EC24" i="6"/>
  <c r="DS25" i="6"/>
  <c r="DX25" i="6"/>
  <c r="EC25" i="6"/>
  <c r="DS26" i="6"/>
  <c r="DX26" i="6"/>
  <c r="EC26" i="6"/>
  <c r="DS27" i="6"/>
  <c r="DX27" i="6"/>
  <c r="EC27" i="6"/>
  <c r="DX28" i="6"/>
  <c r="EC28" i="6"/>
  <c r="DS29" i="6"/>
  <c r="DX29" i="6"/>
  <c r="EC29" i="6"/>
  <c r="DS30" i="6"/>
  <c r="DX30" i="6"/>
  <c r="EC30" i="6"/>
  <c r="DS31" i="6"/>
  <c r="DX31" i="6"/>
  <c r="EC31" i="6"/>
  <c r="DS32" i="6"/>
  <c r="DX32" i="6"/>
  <c r="EC32" i="6"/>
  <c r="DS33" i="6"/>
  <c r="DX33" i="6"/>
  <c r="EC33" i="6"/>
  <c r="DS34" i="6"/>
  <c r="DX34" i="6"/>
  <c r="EC34" i="6"/>
  <c r="DS35" i="6"/>
  <c r="DX35" i="6"/>
  <c r="EC35" i="6"/>
  <c r="DS36" i="6"/>
  <c r="DX36" i="6"/>
  <c r="EC36" i="6"/>
  <c r="DS37" i="6"/>
  <c r="DX37" i="6"/>
  <c r="EC37" i="6"/>
  <c r="DS38" i="6"/>
  <c r="DX38" i="6"/>
  <c r="EC38" i="6"/>
  <c r="DS39" i="6"/>
  <c r="DX39" i="6"/>
  <c r="EC39" i="6"/>
  <c r="DS40" i="6"/>
  <c r="DX40" i="6"/>
  <c r="EC40" i="6"/>
  <c r="DS41" i="6"/>
  <c r="DX41" i="6"/>
  <c r="EC41" i="6"/>
  <c r="DS42" i="6"/>
  <c r="DX42" i="6"/>
  <c r="EC42" i="6"/>
  <c r="DS43" i="6"/>
  <c r="DX43" i="6"/>
  <c r="EC43" i="6"/>
  <c r="DS44" i="6"/>
  <c r="DX44" i="6"/>
  <c r="EC44" i="6"/>
  <c r="DS45" i="6"/>
  <c r="DX45" i="6"/>
  <c r="EC45" i="6"/>
  <c r="DS46" i="6"/>
  <c r="DX46" i="6"/>
  <c r="EC46" i="6"/>
  <c r="DS47" i="6"/>
  <c r="DX47" i="6"/>
  <c r="EC47" i="6"/>
  <c r="DS48" i="6"/>
  <c r="DX48" i="6"/>
  <c r="EC48" i="6"/>
  <c r="DS49" i="6"/>
  <c r="DX49" i="6"/>
  <c r="EC49" i="6"/>
  <c r="DS50" i="6"/>
  <c r="DX50" i="6"/>
  <c r="EC50" i="6"/>
  <c r="DS51" i="6"/>
  <c r="DX51" i="6"/>
  <c r="EC51" i="6"/>
  <c r="DS52" i="6"/>
  <c r="DX52" i="6"/>
  <c r="EC52" i="6"/>
  <c r="DS53" i="6"/>
  <c r="DX53" i="6"/>
  <c r="EC53" i="6"/>
  <c r="DS54" i="6"/>
  <c r="DX54" i="6"/>
  <c r="EC54" i="6"/>
  <c r="DS55" i="6"/>
  <c r="DX55" i="6"/>
  <c r="EC55" i="6"/>
  <c r="DS56" i="6"/>
  <c r="DX56" i="6"/>
  <c r="EC56" i="6"/>
  <c r="DS57" i="6"/>
  <c r="DX57" i="6"/>
  <c r="EC57" i="6"/>
  <c r="DS58" i="6"/>
  <c r="DX58" i="6"/>
  <c r="EC58" i="6"/>
  <c r="DS59" i="6"/>
  <c r="DX59" i="6"/>
  <c r="EC59" i="6"/>
  <c r="DS60" i="6"/>
  <c r="DX60" i="6"/>
  <c r="EC60" i="6"/>
  <c r="DS61" i="6"/>
  <c r="DX61" i="6"/>
  <c r="EC61" i="6"/>
  <c r="DS62" i="6"/>
  <c r="DX62" i="6"/>
  <c r="EC62" i="6"/>
  <c r="DS63" i="6"/>
  <c r="DX63" i="6"/>
  <c r="EC63" i="6"/>
  <c r="DS64" i="6"/>
  <c r="DX64" i="6"/>
  <c r="EC64" i="6"/>
  <c r="DS65" i="6"/>
  <c r="DX65" i="6"/>
  <c r="EC65" i="6"/>
  <c r="DS66" i="6"/>
  <c r="DX66" i="6"/>
  <c r="EC66" i="6"/>
  <c r="DS67" i="6"/>
  <c r="DX67" i="6"/>
  <c r="EC67" i="6"/>
  <c r="DS68" i="6"/>
  <c r="DX68" i="6"/>
  <c r="EC68" i="6"/>
  <c r="DS69" i="6"/>
  <c r="DX69" i="6"/>
  <c r="EC69" i="6"/>
  <c r="DS70" i="6"/>
  <c r="DX70" i="6"/>
  <c r="EC70" i="6"/>
  <c r="DS71" i="6"/>
  <c r="DX71" i="6"/>
  <c r="EC71" i="6"/>
  <c r="DS72" i="6"/>
  <c r="DX72" i="6"/>
  <c r="EC72" i="6"/>
  <c r="DS73" i="6"/>
  <c r="DX73" i="6"/>
  <c r="EC73" i="6"/>
  <c r="DS74" i="6"/>
  <c r="DX74" i="6"/>
  <c r="EC74" i="6"/>
  <c r="DS75" i="6"/>
  <c r="DX75" i="6"/>
  <c r="EC75" i="6"/>
  <c r="DS76" i="6"/>
  <c r="DX76" i="6"/>
  <c r="EC76" i="6"/>
  <c r="DS77" i="6"/>
  <c r="DX77" i="6"/>
  <c r="EC77" i="6"/>
  <c r="DS78" i="6"/>
  <c r="DX78" i="6"/>
  <c r="EC78" i="6"/>
  <c r="DX79" i="6"/>
  <c r="EC79" i="6"/>
  <c r="DS80" i="6"/>
  <c r="DX80" i="6"/>
  <c r="EC80" i="6"/>
  <c r="DS81" i="6"/>
  <c r="DX81" i="6"/>
  <c r="EC81" i="6"/>
  <c r="DS82" i="6"/>
  <c r="DX82" i="6"/>
  <c r="EC82" i="6"/>
  <c r="DS83" i="6"/>
  <c r="DX83" i="6"/>
  <c r="EC83" i="6"/>
  <c r="DS84" i="6"/>
  <c r="DX84" i="6"/>
  <c r="EC84" i="6"/>
  <c r="DS85" i="6"/>
  <c r="DX85" i="6"/>
  <c r="EC85" i="6"/>
  <c r="DS86" i="6"/>
  <c r="DX86" i="6"/>
  <c r="EC86" i="6"/>
  <c r="DS87" i="6"/>
  <c r="DX87" i="6"/>
  <c r="EC87" i="6"/>
  <c r="DS88" i="6"/>
  <c r="DX88" i="6"/>
  <c r="EC88" i="6"/>
  <c r="DS89" i="6"/>
  <c r="DX89" i="6"/>
  <c r="EC89" i="6"/>
  <c r="DS90" i="6"/>
  <c r="DX90" i="6"/>
  <c r="EC90" i="6"/>
  <c r="DS91" i="6"/>
  <c r="DX91" i="6"/>
  <c r="EC91" i="6"/>
  <c r="DS92" i="6"/>
  <c r="DX92" i="6"/>
  <c r="EC92" i="6"/>
  <c r="DS93" i="6"/>
  <c r="DX93" i="6"/>
  <c r="EC93" i="6"/>
  <c r="DS94" i="6"/>
  <c r="DX94" i="6"/>
  <c r="EC94" i="6"/>
  <c r="DS95" i="6"/>
  <c r="DX95" i="6"/>
  <c r="EC95" i="6"/>
  <c r="DS96" i="6"/>
  <c r="DX96" i="6"/>
  <c r="EC96" i="6"/>
  <c r="DS97" i="6"/>
  <c r="DX97" i="6"/>
  <c r="EC97" i="6"/>
  <c r="DS98" i="6"/>
  <c r="DX98" i="6"/>
  <c r="EC98" i="6"/>
  <c r="DS99" i="6"/>
  <c r="DX99" i="6"/>
  <c r="EC99" i="6"/>
  <c r="DS100" i="6"/>
  <c r="DX100" i="6"/>
  <c r="EC100" i="6"/>
  <c r="DS101" i="6"/>
  <c r="DX101" i="6"/>
  <c r="EC101" i="6"/>
  <c r="DS102" i="6"/>
  <c r="DX102" i="6"/>
  <c r="EC102" i="6"/>
  <c r="DS103" i="6"/>
  <c r="DX103" i="6"/>
  <c r="EC103" i="6"/>
  <c r="DS104" i="6"/>
  <c r="DX104" i="6"/>
  <c r="EC104" i="6"/>
  <c r="DS105" i="6"/>
  <c r="DX105" i="6"/>
  <c r="EC105" i="6"/>
  <c r="DS106" i="6"/>
  <c r="DX106" i="6"/>
  <c r="EC106" i="6"/>
  <c r="DS107" i="6"/>
  <c r="DX107" i="6"/>
  <c r="EC107" i="6"/>
  <c r="DS108" i="6"/>
  <c r="DX108" i="6"/>
  <c r="EC108" i="6"/>
  <c r="DS109" i="6"/>
  <c r="DX109" i="6"/>
  <c r="EC109" i="6"/>
  <c r="DS110" i="6"/>
  <c r="DX110" i="6"/>
  <c r="EC110" i="6"/>
  <c r="DS111" i="6"/>
  <c r="DX111" i="6"/>
  <c r="EC111" i="6"/>
  <c r="DS112" i="6"/>
  <c r="DX112" i="6"/>
  <c r="EC112" i="6"/>
  <c r="DS113" i="6"/>
  <c r="DX113" i="6"/>
  <c r="EC113" i="6"/>
  <c r="DS114" i="6"/>
  <c r="DX114" i="6"/>
  <c r="EC114" i="6"/>
  <c r="DS115" i="6"/>
  <c r="DX115" i="6"/>
  <c r="EC115" i="6"/>
  <c r="DS116" i="6"/>
  <c r="DX116" i="6"/>
  <c r="EC116" i="6"/>
  <c r="DS117" i="6"/>
  <c r="DX117" i="6"/>
  <c r="EC117" i="6"/>
  <c r="DS118" i="6"/>
  <c r="DX118" i="6"/>
  <c r="EC118" i="6"/>
  <c r="DS119" i="6"/>
  <c r="DX119" i="6"/>
  <c r="EC119" i="6"/>
  <c r="DS120" i="6"/>
  <c r="DX120" i="6"/>
  <c r="EC120" i="6"/>
  <c r="DS121" i="6"/>
  <c r="DX121" i="6"/>
  <c r="EC121" i="6"/>
  <c r="DS122" i="6"/>
  <c r="DX122" i="6"/>
  <c r="EC122" i="6"/>
  <c r="DS123" i="6"/>
  <c r="DX123" i="6"/>
  <c r="EC123" i="6"/>
  <c r="DS124" i="6"/>
  <c r="DX124" i="6"/>
  <c r="EC124" i="6"/>
  <c r="DS125" i="6"/>
  <c r="DX125" i="6"/>
  <c r="EC125" i="6"/>
  <c r="DS126" i="6"/>
  <c r="DX126" i="6"/>
  <c r="EC126" i="6"/>
  <c r="DS127" i="6"/>
  <c r="DX127" i="6"/>
  <c r="EC127" i="6"/>
  <c r="DS128" i="6"/>
  <c r="DX128" i="6"/>
  <c r="EC128" i="6"/>
  <c r="DS129" i="6"/>
  <c r="DX129" i="6"/>
  <c r="EC129" i="6"/>
  <c r="DS130" i="6"/>
  <c r="DX130" i="6"/>
  <c r="EC130" i="6"/>
  <c r="DS131" i="6"/>
  <c r="DX131" i="6"/>
  <c r="EC131" i="6"/>
  <c r="DS132" i="6"/>
  <c r="DX132" i="6"/>
  <c r="EC132" i="6"/>
  <c r="DS133" i="6"/>
  <c r="DX133" i="6"/>
  <c r="EC133" i="6"/>
  <c r="DS134" i="6"/>
  <c r="DX134" i="6"/>
  <c r="EC134" i="6"/>
  <c r="DS135" i="6"/>
  <c r="DX135" i="6"/>
  <c r="EC135" i="6"/>
  <c r="DS136" i="6"/>
  <c r="DX136" i="6"/>
  <c r="EC136" i="6"/>
  <c r="DS137" i="6"/>
  <c r="DX137" i="6"/>
  <c r="EC137" i="6"/>
  <c r="DS138" i="6"/>
  <c r="DX138" i="6"/>
  <c r="EC138" i="6"/>
  <c r="DS139" i="6"/>
  <c r="DX139" i="6"/>
  <c r="EC139" i="6"/>
  <c r="DS140" i="6"/>
  <c r="DX140" i="6"/>
  <c r="EC140" i="6"/>
  <c r="DS141" i="6"/>
  <c r="DX141" i="6"/>
  <c r="EC141" i="6"/>
  <c r="DS142" i="6"/>
  <c r="DX142" i="6"/>
  <c r="EC142" i="6"/>
  <c r="DS143" i="6"/>
  <c r="DX143" i="6"/>
  <c r="EC143" i="6"/>
  <c r="DN144" i="6"/>
  <c r="DS144" i="6"/>
  <c r="DX144" i="6"/>
  <c r="EC144" i="6"/>
  <c r="DS145" i="6"/>
  <c r="DX145" i="6"/>
  <c r="EC145" i="6"/>
  <c r="EC147" i="6"/>
  <c r="DR19" i="6"/>
  <c r="DW19" i="6"/>
  <c r="EB19" i="6"/>
  <c r="DR20" i="6"/>
  <c r="DW20" i="6"/>
  <c r="EB20" i="6"/>
  <c r="DR21" i="6"/>
  <c r="DW21" i="6"/>
  <c r="EB21" i="6"/>
  <c r="DR22" i="6"/>
  <c r="DW22" i="6"/>
  <c r="EB22" i="6"/>
  <c r="DR23" i="6"/>
  <c r="DW23" i="6"/>
  <c r="EB23" i="6"/>
  <c r="DR24" i="6"/>
  <c r="DW24" i="6"/>
  <c r="EB24" i="6"/>
  <c r="DR25" i="6"/>
  <c r="DW25" i="6"/>
  <c r="EB25" i="6"/>
  <c r="DR26" i="6"/>
  <c r="DW26" i="6"/>
  <c r="EB26" i="6"/>
  <c r="DR27" i="6"/>
  <c r="DW27" i="6"/>
  <c r="EB27" i="6"/>
  <c r="DR28" i="6"/>
  <c r="DW28" i="6"/>
  <c r="EB28" i="6"/>
  <c r="DR29" i="6"/>
  <c r="DW29" i="6"/>
  <c r="EB29" i="6"/>
  <c r="DR30" i="6"/>
  <c r="DW30" i="6"/>
  <c r="EB30" i="6"/>
  <c r="DR31" i="6"/>
  <c r="DW31" i="6"/>
  <c r="EB31" i="6"/>
  <c r="DR32" i="6"/>
  <c r="DW32" i="6"/>
  <c r="EB32" i="6"/>
  <c r="DR33" i="6"/>
  <c r="DW33" i="6"/>
  <c r="EB33" i="6"/>
  <c r="DR34" i="6"/>
  <c r="DW34" i="6"/>
  <c r="EB34" i="6"/>
  <c r="DR35" i="6"/>
  <c r="DW35" i="6"/>
  <c r="EB35" i="6"/>
  <c r="DR36" i="6"/>
  <c r="DW36" i="6"/>
  <c r="EB36" i="6"/>
  <c r="DR37" i="6"/>
  <c r="DW37" i="6"/>
  <c r="EB37" i="6"/>
  <c r="DR38" i="6"/>
  <c r="DW38" i="6"/>
  <c r="EB38" i="6"/>
  <c r="DR39" i="6"/>
  <c r="DW39" i="6"/>
  <c r="EB39" i="6"/>
  <c r="DR40" i="6"/>
  <c r="DW40" i="6"/>
  <c r="EB40" i="6"/>
  <c r="DR41" i="6"/>
  <c r="DW41" i="6"/>
  <c r="EB41" i="6"/>
  <c r="DR42" i="6"/>
  <c r="DW42" i="6"/>
  <c r="EB42" i="6"/>
  <c r="DR43" i="6"/>
  <c r="DW43" i="6"/>
  <c r="EB43" i="6"/>
  <c r="DR44" i="6"/>
  <c r="DW44" i="6"/>
  <c r="EB44" i="6"/>
  <c r="DR45" i="6"/>
  <c r="DW45" i="6"/>
  <c r="EB45" i="6"/>
  <c r="DR46" i="6"/>
  <c r="DW46" i="6"/>
  <c r="EB46" i="6"/>
  <c r="DR47" i="6"/>
  <c r="DW47" i="6"/>
  <c r="EB47" i="6"/>
  <c r="DR48" i="6"/>
  <c r="DW48" i="6"/>
  <c r="EB48" i="6"/>
  <c r="DR49" i="6"/>
  <c r="DW49" i="6"/>
  <c r="EB49" i="6"/>
  <c r="DR50" i="6"/>
  <c r="DW50" i="6"/>
  <c r="EB50" i="6"/>
  <c r="DR51" i="6"/>
  <c r="DW51" i="6"/>
  <c r="EB51" i="6"/>
  <c r="DR52" i="6"/>
  <c r="DW52" i="6"/>
  <c r="EB52" i="6"/>
  <c r="DR53" i="6"/>
  <c r="DW53" i="6"/>
  <c r="EB53" i="6"/>
  <c r="DR54" i="6"/>
  <c r="DW54" i="6"/>
  <c r="EB54" i="6"/>
  <c r="DR55" i="6"/>
  <c r="DW55" i="6"/>
  <c r="EB55" i="6"/>
  <c r="DR56" i="6"/>
  <c r="DW56" i="6"/>
  <c r="EB56" i="6"/>
  <c r="DR57" i="6"/>
  <c r="DW57" i="6"/>
  <c r="EB57" i="6"/>
  <c r="DR58" i="6"/>
  <c r="DW58" i="6"/>
  <c r="EB58" i="6"/>
  <c r="DR59" i="6"/>
  <c r="DW59" i="6"/>
  <c r="EB59" i="6"/>
  <c r="DR60" i="6"/>
  <c r="DW60" i="6"/>
  <c r="EB60" i="6"/>
  <c r="DR61" i="6"/>
  <c r="DW61" i="6"/>
  <c r="EB61" i="6"/>
  <c r="DR62" i="6"/>
  <c r="DW62" i="6"/>
  <c r="EB62" i="6"/>
  <c r="DR63" i="6"/>
  <c r="DW63" i="6"/>
  <c r="EB63" i="6"/>
  <c r="DR64" i="6"/>
  <c r="DW64" i="6"/>
  <c r="EB64" i="6"/>
  <c r="DR65" i="6"/>
  <c r="DW65" i="6"/>
  <c r="EB65" i="6"/>
  <c r="DR66" i="6"/>
  <c r="DW66" i="6"/>
  <c r="EB66" i="6"/>
  <c r="DR67" i="6"/>
  <c r="DW67" i="6"/>
  <c r="EB67" i="6"/>
  <c r="DR68" i="6"/>
  <c r="DW68" i="6"/>
  <c r="EB68" i="6"/>
  <c r="DR69" i="6"/>
  <c r="DW69" i="6"/>
  <c r="EB69" i="6"/>
  <c r="DR70" i="6"/>
  <c r="DW70" i="6"/>
  <c r="EB70" i="6"/>
  <c r="DR71" i="6"/>
  <c r="DW71" i="6"/>
  <c r="EB71" i="6"/>
  <c r="DR72" i="6"/>
  <c r="DW72" i="6"/>
  <c r="EB72" i="6"/>
  <c r="DR73" i="6"/>
  <c r="DW73" i="6"/>
  <c r="EB73" i="6"/>
  <c r="DR74" i="6"/>
  <c r="DW74" i="6"/>
  <c r="EB74" i="6"/>
  <c r="DR75" i="6"/>
  <c r="DW75" i="6"/>
  <c r="EB75" i="6"/>
  <c r="DR76" i="6"/>
  <c r="DW76" i="6"/>
  <c r="EB76" i="6"/>
  <c r="DR77" i="6"/>
  <c r="DW77" i="6"/>
  <c r="EB77" i="6"/>
  <c r="DR78" i="6"/>
  <c r="DW78" i="6"/>
  <c r="EB78" i="6"/>
  <c r="DR79" i="6"/>
  <c r="DW79" i="6"/>
  <c r="EB79" i="6"/>
  <c r="DR80" i="6"/>
  <c r="DW80" i="6"/>
  <c r="EB80" i="6"/>
  <c r="DR81" i="6"/>
  <c r="DW81" i="6"/>
  <c r="EB81" i="6"/>
  <c r="DR82" i="6"/>
  <c r="DW82" i="6"/>
  <c r="EB82" i="6"/>
  <c r="DR83" i="6"/>
  <c r="DW83" i="6"/>
  <c r="EB83" i="6"/>
  <c r="DR84" i="6"/>
  <c r="DW84" i="6"/>
  <c r="EB84" i="6"/>
  <c r="DR85" i="6"/>
  <c r="DW85" i="6"/>
  <c r="EB85" i="6"/>
  <c r="DR86" i="6"/>
  <c r="DW86" i="6"/>
  <c r="EB86" i="6"/>
  <c r="DR87" i="6"/>
  <c r="DW87" i="6"/>
  <c r="EB87" i="6"/>
  <c r="DR88" i="6"/>
  <c r="DW88" i="6"/>
  <c r="EB88" i="6"/>
  <c r="DR89" i="6"/>
  <c r="DW89" i="6"/>
  <c r="EB89" i="6"/>
  <c r="DR90" i="6"/>
  <c r="DW90" i="6"/>
  <c r="EB90" i="6"/>
  <c r="DR91" i="6"/>
  <c r="DW91" i="6"/>
  <c r="EB91" i="6"/>
  <c r="DR92" i="6"/>
  <c r="DW92" i="6"/>
  <c r="EB92" i="6"/>
  <c r="DR93" i="6"/>
  <c r="DW93" i="6"/>
  <c r="EB93" i="6"/>
  <c r="DR94" i="6"/>
  <c r="DW94" i="6"/>
  <c r="EB94" i="6"/>
  <c r="DR95" i="6"/>
  <c r="DW95" i="6"/>
  <c r="EB95" i="6"/>
  <c r="DR96" i="6"/>
  <c r="DW96" i="6"/>
  <c r="EB96" i="6"/>
  <c r="DR97" i="6"/>
  <c r="DW97" i="6"/>
  <c r="EB97" i="6"/>
  <c r="DR98" i="6"/>
  <c r="DW98" i="6"/>
  <c r="EB98" i="6"/>
  <c r="DR99" i="6"/>
  <c r="DW99" i="6"/>
  <c r="EB99" i="6"/>
  <c r="DR100" i="6"/>
  <c r="DW100" i="6"/>
  <c r="EB100" i="6"/>
  <c r="DR101" i="6"/>
  <c r="DW101" i="6"/>
  <c r="EB101" i="6"/>
  <c r="DR102" i="6"/>
  <c r="DW102" i="6"/>
  <c r="EB102" i="6"/>
  <c r="DR103" i="6"/>
  <c r="DW103" i="6"/>
  <c r="EB103" i="6"/>
  <c r="DR104" i="6"/>
  <c r="DW104" i="6"/>
  <c r="EB104" i="6"/>
  <c r="DR105" i="6"/>
  <c r="DW105" i="6"/>
  <c r="EB105" i="6"/>
  <c r="DR106" i="6"/>
  <c r="DW106" i="6"/>
  <c r="EB106" i="6"/>
  <c r="DR107" i="6"/>
  <c r="DW107" i="6"/>
  <c r="EB107" i="6"/>
  <c r="DR108" i="6"/>
  <c r="DW108" i="6"/>
  <c r="EB108" i="6"/>
  <c r="DR109" i="6"/>
  <c r="DW109" i="6"/>
  <c r="EB109" i="6"/>
  <c r="DR110" i="6"/>
  <c r="DW110" i="6"/>
  <c r="EB110" i="6"/>
  <c r="DR111" i="6"/>
  <c r="DW111" i="6"/>
  <c r="EB111" i="6"/>
  <c r="DR112" i="6"/>
  <c r="DW112" i="6"/>
  <c r="EB112" i="6"/>
  <c r="DR113" i="6"/>
  <c r="DW113" i="6"/>
  <c r="EB113" i="6"/>
  <c r="DR114" i="6"/>
  <c r="DW114" i="6"/>
  <c r="EB114" i="6"/>
  <c r="DR115" i="6"/>
  <c r="DW115" i="6"/>
  <c r="EB115" i="6"/>
  <c r="DM116" i="6"/>
  <c r="DR116" i="6"/>
  <c r="DW116" i="6"/>
  <c r="EB116" i="6"/>
  <c r="DR117" i="6"/>
  <c r="DW117" i="6"/>
  <c r="EB117" i="6"/>
  <c r="DR118" i="6"/>
  <c r="DW118" i="6"/>
  <c r="EB118" i="6"/>
  <c r="DR119" i="6"/>
  <c r="DW119" i="6"/>
  <c r="EB119" i="6"/>
  <c r="DR120" i="6"/>
  <c r="DW120" i="6"/>
  <c r="EB120" i="6"/>
  <c r="DR121" i="6"/>
  <c r="DW121" i="6"/>
  <c r="EB121" i="6"/>
  <c r="DR122" i="6"/>
  <c r="DW122" i="6"/>
  <c r="EB122" i="6"/>
  <c r="DR123" i="6"/>
  <c r="DW123" i="6"/>
  <c r="EB123" i="6"/>
  <c r="DR124" i="6"/>
  <c r="DW124" i="6"/>
  <c r="EB124" i="6"/>
  <c r="DR125" i="6"/>
  <c r="DW125" i="6"/>
  <c r="EB125" i="6"/>
  <c r="DR126" i="6"/>
  <c r="DW126" i="6"/>
  <c r="EB126" i="6"/>
  <c r="DR127" i="6"/>
  <c r="DW127" i="6"/>
  <c r="EB127" i="6"/>
  <c r="DR128" i="6"/>
  <c r="DW128" i="6"/>
  <c r="EB128" i="6"/>
  <c r="DR129" i="6"/>
  <c r="DW129" i="6"/>
  <c r="EB129" i="6"/>
  <c r="DR130" i="6"/>
  <c r="DW130" i="6"/>
  <c r="EB130" i="6"/>
  <c r="DR131" i="6"/>
  <c r="DW131" i="6"/>
  <c r="EB131" i="6"/>
  <c r="DR132" i="6"/>
  <c r="DW132" i="6"/>
  <c r="EB132" i="6"/>
  <c r="DR133" i="6"/>
  <c r="DW133" i="6"/>
  <c r="EB133" i="6"/>
  <c r="DR134" i="6"/>
  <c r="DW134" i="6"/>
  <c r="EB134" i="6"/>
  <c r="DR135" i="6"/>
  <c r="DW135" i="6"/>
  <c r="EB135" i="6"/>
  <c r="DR136" i="6"/>
  <c r="DW136" i="6"/>
  <c r="EB136" i="6"/>
  <c r="DR137" i="6"/>
  <c r="DW137" i="6"/>
  <c r="EB137" i="6"/>
  <c r="DR138" i="6"/>
  <c r="DW138" i="6"/>
  <c r="EB138" i="6"/>
  <c r="DR139" i="6"/>
  <c r="DW139" i="6"/>
  <c r="EB139" i="6"/>
  <c r="DR140" i="6"/>
  <c r="DW140" i="6"/>
  <c r="EB140" i="6"/>
  <c r="DR141" i="6"/>
  <c r="DW141" i="6"/>
  <c r="EB141" i="6"/>
  <c r="DR142" i="6"/>
  <c r="DW142" i="6"/>
  <c r="EB142" i="6"/>
  <c r="DR143" i="6"/>
  <c r="DW143" i="6"/>
  <c r="EB143" i="6"/>
  <c r="DR144" i="6"/>
  <c r="DW144" i="6"/>
  <c r="EB144" i="6"/>
  <c r="DR145" i="6"/>
  <c r="DW145" i="6"/>
  <c r="EB145" i="6"/>
  <c r="EB147" i="6"/>
  <c r="DM157" i="6"/>
  <c r="DR157" i="6"/>
  <c r="DW157" i="6"/>
  <c r="EB157" i="6"/>
  <c r="EB158" i="6"/>
  <c r="EC150" i="6"/>
  <c r="EB166" i="6"/>
  <c r="EB167" i="6"/>
  <c r="EC167" i="6"/>
  <c r="DX147" i="6"/>
  <c r="DW147" i="6"/>
  <c r="DW158" i="6"/>
  <c r="DX150" i="6"/>
  <c r="DW166" i="6"/>
  <c r="DW167" i="6"/>
  <c r="DS147" i="6"/>
  <c r="DR147" i="6"/>
  <c r="DR158" i="6"/>
  <c r="DS150" i="6"/>
  <c r="DR166" i="6"/>
  <c r="DR167" i="6"/>
  <c r="DN21" i="6"/>
  <c r="DN147" i="6"/>
  <c r="DM147" i="6"/>
  <c r="DM158" i="6"/>
  <c r="DN150" i="6"/>
  <c r="DM166" i="6"/>
  <c r="DM167" i="6"/>
  <c r="DN167" i="6"/>
  <c r="SW166" i="6"/>
  <c r="TB166" i="6"/>
  <c r="TG166" i="6"/>
  <c r="NK165" i="6"/>
  <c r="NK166" i="6"/>
  <c r="NE165" i="6"/>
  <c r="NE166" i="6"/>
  <c r="MS165" i="6"/>
  <c r="MS166" i="6"/>
  <c r="MI166" i="6"/>
  <c r="LW166" i="6"/>
  <c r="HJ166" i="6"/>
  <c r="HO166" i="6"/>
  <c r="HT166" i="6"/>
  <c r="HI166" i="6"/>
  <c r="HN166" i="6"/>
  <c r="HS166" i="6"/>
  <c r="HB165" i="6"/>
  <c r="HB166" i="6"/>
  <c r="GW165" i="6"/>
  <c r="GW166" i="6"/>
  <c r="GR165" i="6"/>
  <c r="GR166" i="6"/>
  <c r="GS166" i="6"/>
  <c r="GM165" i="6"/>
  <c r="GM166" i="6"/>
  <c r="GN166" i="6"/>
  <c r="EC166" i="6"/>
  <c r="DN166" i="6"/>
  <c r="SW165" i="6"/>
  <c r="TB165" i="6"/>
  <c r="TG165" i="6"/>
  <c r="SN164" i="6"/>
  <c r="SN165" i="6"/>
  <c r="SI164" i="6"/>
  <c r="SI165" i="6"/>
  <c r="SD164" i="6"/>
  <c r="SD165" i="6"/>
  <c r="MN164" i="6"/>
  <c r="MN165" i="6"/>
  <c r="MH164" i="6"/>
  <c r="MH165" i="6"/>
  <c r="MB164" i="6"/>
  <c r="MB165" i="6"/>
  <c r="MC165" i="6"/>
  <c r="LV164" i="6"/>
  <c r="LV165" i="6"/>
  <c r="LW165" i="6"/>
  <c r="HJ165" i="6"/>
  <c r="HO165" i="6"/>
  <c r="HT165" i="6"/>
  <c r="HI165" i="6"/>
  <c r="HN165" i="6"/>
  <c r="HS165" i="6"/>
  <c r="GS165" i="6"/>
  <c r="GN165" i="6"/>
  <c r="EB164" i="6"/>
  <c r="EB165" i="6"/>
  <c r="DW164" i="6"/>
  <c r="DW165" i="6"/>
  <c r="DX165" i="6"/>
  <c r="DR164" i="6"/>
  <c r="DR165" i="6"/>
  <c r="DM164" i="6"/>
  <c r="DM165" i="6"/>
  <c r="DN165" i="6"/>
  <c r="SW164" i="6"/>
  <c r="TB164" i="6"/>
  <c r="TG164" i="6"/>
  <c r="RZ164" i="6"/>
  <c r="NK163" i="6"/>
  <c r="NK164" i="6"/>
  <c r="NE163" i="6"/>
  <c r="NE164" i="6"/>
  <c r="MY163" i="6"/>
  <c r="MY164" i="6"/>
  <c r="MC164" i="6"/>
  <c r="LW164" i="6"/>
  <c r="HJ164" i="6"/>
  <c r="HO164" i="6"/>
  <c r="HT164" i="6"/>
  <c r="HI164" i="6"/>
  <c r="HN164" i="6"/>
  <c r="HS164" i="6"/>
  <c r="HB163" i="6"/>
  <c r="HB164" i="6"/>
  <c r="GW163" i="6"/>
  <c r="GW164" i="6"/>
  <c r="GR163" i="6"/>
  <c r="GR164" i="6"/>
  <c r="GM163" i="6"/>
  <c r="GM164" i="6"/>
  <c r="GN164" i="6"/>
  <c r="DX164" i="6"/>
  <c r="DN164" i="6"/>
  <c r="SW163" i="6"/>
  <c r="TB163" i="6"/>
  <c r="TG163" i="6"/>
  <c r="MN162" i="6"/>
  <c r="MN163" i="6"/>
  <c r="MH162" i="6"/>
  <c r="MH163" i="6"/>
  <c r="MB162" i="6"/>
  <c r="MB163" i="6"/>
  <c r="LV162" i="6"/>
  <c r="LV163" i="6"/>
  <c r="LW163" i="6"/>
  <c r="HJ163" i="6"/>
  <c r="HO163" i="6"/>
  <c r="HT163" i="6"/>
  <c r="HI163" i="6"/>
  <c r="HN163" i="6"/>
  <c r="HS163" i="6"/>
  <c r="GN163" i="6"/>
  <c r="EB162" i="6"/>
  <c r="EB163" i="6"/>
  <c r="DW162" i="6"/>
  <c r="DW163" i="6"/>
  <c r="DR162" i="6"/>
  <c r="DR163" i="6"/>
  <c r="DS163" i="6"/>
  <c r="DM162" i="6"/>
  <c r="DM163" i="6"/>
  <c r="DN163" i="6"/>
  <c r="SW162" i="6"/>
  <c r="TB162" i="6"/>
  <c r="TG162" i="6"/>
  <c r="SM162" i="6"/>
  <c r="SH162" i="6"/>
  <c r="SC162" i="6"/>
  <c r="LW162" i="6"/>
  <c r="HJ162" i="6"/>
  <c r="HO162" i="6"/>
  <c r="HT162" i="6"/>
  <c r="HI162" i="6"/>
  <c r="HN162" i="6"/>
  <c r="HS162" i="6"/>
  <c r="DS162" i="6"/>
  <c r="DN162" i="6"/>
  <c r="SW161" i="6"/>
  <c r="TB161" i="6"/>
  <c r="TG161" i="6"/>
  <c r="HJ161" i="6"/>
  <c r="HO161" i="6"/>
  <c r="HT161" i="6"/>
  <c r="HI161" i="6"/>
  <c r="HN161" i="6"/>
  <c r="HS161" i="6"/>
  <c r="EB160" i="6"/>
  <c r="EB161" i="6"/>
  <c r="DW160" i="6"/>
  <c r="DW161" i="6"/>
  <c r="DR160" i="6"/>
  <c r="DR161" i="6"/>
  <c r="DM160" i="6"/>
  <c r="DM161" i="6"/>
  <c r="DN161" i="6"/>
  <c r="SW160" i="6"/>
  <c r="TB160" i="6"/>
  <c r="TG160" i="6"/>
  <c r="SM160" i="6"/>
  <c r="SH160" i="6"/>
  <c r="SC160" i="6"/>
  <c r="RX160" i="6"/>
  <c r="HJ160" i="6"/>
  <c r="HO160" i="6"/>
  <c r="HT160" i="6"/>
  <c r="HI160" i="6"/>
  <c r="HN160" i="6"/>
  <c r="HS160" i="6"/>
  <c r="DN160" i="6"/>
  <c r="SW159" i="6"/>
  <c r="TB159" i="6"/>
  <c r="TG159" i="6"/>
  <c r="SM159" i="6"/>
  <c r="SH159" i="6"/>
  <c r="SC159" i="6"/>
  <c r="RX159" i="6"/>
  <c r="NK159" i="6"/>
  <c r="NE159" i="6"/>
  <c r="MY159" i="6"/>
  <c r="MS159" i="6"/>
  <c r="HJ159" i="6"/>
  <c r="HO159" i="6"/>
  <c r="HT159" i="6"/>
  <c r="HI159" i="6"/>
  <c r="HN159" i="6"/>
  <c r="HS159" i="6"/>
  <c r="GS154" i="6"/>
  <c r="GX154" i="6"/>
  <c r="HC154" i="6"/>
  <c r="HC156" i="6"/>
  <c r="HC157" i="6"/>
  <c r="HB159" i="6"/>
  <c r="GX156" i="6"/>
  <c r="GX157" i="6"/>
  <c r="GW159" i="6"/>
  <c r="GS156" i="6"/>
  <c r="GS157" i="6"/>
  <c r="GR159" i="6"/>
  <c r="GN156" i="6"/>
  <c r="GN157" i="6"/>
  <c r="GM159" i="6"/>
  <c r="SW158" i="6"/>
  <c r="TB158" i="6"/>
  <c r="TG158" i="6"/>
  <c r="NK158" i="6"/>
  <c r="NE158" i="6"/>
  <c r="MY158" i="6"/>
  <c r="MS158" i="6"/>
  <c r="MO155" i="6"/>
  <c r="MO156" i="6"/>
  <c r="MN158" i="6"/>
  <c r="MI155" i="6"/>
  <c r="MI156" i="6"/>
  <c r="MH158" i="6"/>
  <c r="MC155" i="6"/>
  <c r="MC156" i="6"/>
  <c r="MB158" i="6"/>
  <c r="LW155" i="6"/>
  <c r="LW156" i="6"/>
  <c r="LV158" i="6"/>
  <c r="IC158" i="6"/>
  <c r="IH158" i="6"/>
  <c r="IM158" i="6"/>
  <c r="IB158" i="6"/>
  <c r="IG158" i="6"/>
  <c r="IL158" i="6"/>
  <c r="HJ158" i="6"/>
  <c r="HO158" i="6"/>
  <c r="HT158" i="6"/>
  <c r="HI158" i="6"/>
  <c r="HN158" i="6"/>
  <c r="HS158" i="6"/>
  <c r="HB158" i="6"/>
  <c r="GW158" i="6"/>
  <c r="GR158" i="6"/>
  <c r="GM158" i="6"/>
  <c r="SW157" i="6"/>
  <c r="TB157" i="6"/>
  <c r="TG157" i="6"/>
  <c r="MN157" i="6"/>
  <c r="MH157" i="6"/>
  <c r="MB157" i="6"/>
  <c r="LV157" i="6"/>
  <c r="IC157" i="6"/>
  <c r="IH157" i="6"/>
  <c r="IM157" i="6"/>
  <c r="IB157" i="6"/>
  <c r="IG157" i="6"/>
  <c r="IL157" i="6"/>
  <c r="HJ157" i="6"/>
  <c r="HO157" i="6"/>
  <c r="HT157" i="6"/>
  <c r="HI157" i="6"/>
  <c r="HN157" i="6"/>
  <c r="HS157" i="6"/>
  <c r="BF157" i="6"/>
  <c r="SW156" i="6"/>
  <c r="TB156" i="6"/>
  <c r="TG156" i="6"/>
  <c r="IC156" i="6"/>
  <c r="IH156" i="6"/>
  <c r="IM156" i="6"/>
  <c r="IB156" i="6"/>
  <c r="IG156" i="6"/>
  <c r="IL156" i="6"/>
  <c r="HJ156" i="6"/>
  <c r="HO156" i="6"/>
  <c r="HT156" i="6"/>
  <c r="HI156" i="6"/>
  <c r="HN156" i="6"/>
  <c r="HS156" i="6"/>
  <c r="DS151" i="6"/>
  <c r="DX151" i="6"/>
  <c r="EC151" i="6"/>
  <c r="EC153" i="6"/>
  <c r="EC154" i="6"/>
  <c r="EB156" i="6"/>
  <c r="DX153" i="6"/>
  <c r="DX154" i="6"/>
  <c r="DW156" i="6"/>
  <c r="DS153" i="6"/>
  <c r="DS154" i="6"/>
  <c r="DR156" i="6"/>
  <c r="DN153" i="6"/>
  <c r="DN154" i="6"/>
  <c r="DM156" i="6"/>
  <c r="BF156" i="6"/>
  <c r="SW155" i="6"/>
  <c r="TB155" i="6"/>
  <c r="TG155" i="6"/>
  <c r="KX155" i="6"/>
  <c r="IC155" i="6"/>
  <c r="IH155" i="6"/>
  <c r="IM155" i="6"/>
  <c r="IB155" i="6"/>
  <c r="IG155" i="6"/>
  <c r="IL155" i="6"/>
  <c r="HJ155" i="6"/>
  <c r="HO155" i="6"/>
  <c r="HT155" i="6"/>
  <c r="HI155" i="6"/>
  <c r="HN155" i="6"/>
  <c r="HS155" i="6"/>
  <c r="EB155" i="6"/>
  <c r="DW155" i="6"/>
  <c r="DR155" i="6"/>
  <c r="DM155" i="6"/>
  <c r="BF155" i="6"/>
  <c r="SW154" i="6"/>
  <c r="TB154" i="6"/>
  <c r="TG154" i="6"/>
  <c r="KX154" i="6"/>
  <c r="IC154" i="6"/>
  <c r="IH154" i="6"/>
  <c r="IM154" i="6"/>
  <c r="IB154" i="6"/>
  <c r="IG154" i="6"/>
  <c r="IL154" i="6"/>
  <c r="HJ154" i="6"/>
  <c r="HO154" i="6"/>
  <c r="HT154" i="6"/>
  <c r="HI154" i="6"/>
  <c r="HN154" i="6"/>
  <c r="HS154" i="6"/>
  <c r="BF154" i="6"/>
  <c r="SW153" i="6"/>
  <c r="TB153" i="6"/>
  <c r="TG153" i="6"/>
  <c r="KX153" i="6"/>
  <c r="IC153" i="6"/>
  <c r="IH153" i="6"/>
  <c r="IM153" i="6"/>
  <c r="IB153" i="6"/>
  <c r="IG153" i="6"/>
  <c r="IL153" i="6"/>
  <c r="HJ153" i="6"/>
  <c r="HO153" i="6"/>
  <c r="HT153" i="6"/>
  <c r="HI153" i="6"/>
  <c r="HN153" i="6"/>
  <c r="HS153" i="6"/>
  <c r="SW152" i="6"/>
  <c r="TB152" i="6"/>
  <c r="TG152" i="6"/>
  <c r="KX152" i="6"/>
  <c r="IC152" i="6"/>
  <c r="IH152" i="6"/>
  <c r="IM152" i="6"/>
  <c r="IB152" i="6"/>
  <c r="IG152" i="6"/>
  <c r="IL152" i="6"/>
  <c r="HJ152" i="6"/>
  <c r="HO152" i="6"/>
  <c r="HT152" i="6"/>
  <c r="HI152" i="6"/>
  <c r="HN152" i="6"/>
  <c r="HS152" i="6"/>
  <c r="BV134" i="6"/>
  <c r="BL19" i="6"/>
  <c r="BQ19" i="6"/>
  <c r="BV19" i="6"/>
  <c r="BL20" i="6"/>
  <c r="BQ20" i="6"/>
  <c r="BV20" i="6"/>
  <c r="BQ21" i="6"/>
  <c r="BV21" i="6"/>
  <c r="BL22" i="6"/>
  <c r="BQ22" i="6"/>
  <c r="BV22" i="6"/>
  <c r="BL23" i="6"/>
  <c r="BQ23" i="6"/>
  <c r="BV23" i="6"/>
  <c r="BL24" i="6"/>
  <c r="BQ24" i="6"/>
  <c r="BV24" i="6"/>
  <c r="BL25" i="6"/>
  <c r="BQ25" i="6"/>
  <c r="BV25" i="6"/>
  <c r="BL26" i="6"/>
  <c r="BQ26" i="6"/>
  <c r="BV26" i="6"/>
  <c r="BL27" i="6"/>
  <c r="BQ27" i="6"/>
  <c r="BV27" i="6"/>
  <c r="BQ28" i="6"/>
  <c r="BV28" i="6"/>
  <c r="BL29" i="6"/>
  <c r="BQ29" i="6"/>
  <c r="BV29" i="6"/>
  <c r="BL30" i="6"/>
  <c r="BQ30" i="6"/>
  <c r="BV30" i="6"/>
  <c r="BL31" i="6"/>
  <c r="BQ31" i="6"/>
  <c r="BV31" i="6"/>
  <c r="BL32" i="6"/>
  <c r="BQ32" i="6"/>
  <c r="BV32" i="6"/>
  <c r="BL33" i="6"/>
  <c r="BQ33" i="6"/>
  <c r="BV33" i="6"/>
  <c r="BL34" i="6"/>
  <c r="BQ34" i="6"/>
  <c r="BV34" i="6"/>
  <c r="BL35" i="6"/>
  <c r="BQ35" i="6"/>
  <c r="BV35" i="6"/>
  <c r="BL36" i="6"/>
  <c r="BQ36" i="6"/>
  <c r="BV36" i="6"/>
  <c r="BL37" i="6"/>
  <c r="BQ37" i="6"/>
  <c r="BV37" i="6"/>
  <c r="BL38" i="6"/>
  <c r="BQ38" i="6"/>
  <c r="BV38" i="6"/>
  <c r="BL39" i="6"/>
  <c r="BQ39" i="6"/>
  <c r="BV39" i="6"/>
  <c r="BL40" i="6"/>
  <c r="BQ40" i="6"/>
  <c r="BV40" i="6"/>
  <c r="BL41" i="6"/>
  <c r="BQ41" i="6"/>
  <c r="BV41" i="6"/>
  <c r="BL42" i="6"/>
  <c r="BQ42" i="6"/>
  <c r="BV42" i="6"/>
  <c r="BL43" i="6"/>
  <c r="BQ43" i="6"/>
  <c r="BV43" i="6"/>
  <c r="BL44" i="6"/>
  <c r="BQ44" i="6"/>
  <c r="BV44" i="6"/>
  <c r="BL45" i="6"/>
  <c r="BQ45" i="6"/>
  <c r="BV45" i="6"/>
  <c r="BL46" i="6"/>
  <c r="BQ46" i="6"/>
  <c r="BV46" i="6"/>
  <c r="BL47" i="6"/>
  <c r="BQ47" i="6"/>
  <c r="BV47" i="6"/>
  <c r="BL48" i="6"/>
  <c r="BQ48" i="6"/>
  <c r="BV48" i="6"/>
  <c r="BL49" i="6"/>
  <c r="BQ49" i="6"/>
  <c r="BV49" i="6"/>
  <c r="BL50" i="6"/>
  <c r="BQ50" i="6"/>
  <c r="BV50" i="6"/>
  <c r="BL51" i="6"/>
  <c r="BQ51" i="6"/>
  <c r="BV51" i="6"/>
  <c r="BL52" i="6"/>
  <c r="BQ52" i="6"/>
  <c r="BV52" i="6"/>
  <c r="BL53" i="6"/>
  <c r="BQ53" i="6"/>
  <c r="BV53" i="6"/>
  <c r="BL54" i="6"/>
  <c r="BQ54" i="6"/>
  <c r="BV54" i="6"/>
  <c r="BL55" i="6"/>
  <c r="BQ55" i="6"/>
  <c r="BV55" i="6"/>
  <c r="BL56" i="6"/>
  <c r="BQ56" i="6"/>
  <c r="BV56" i="6"/>
  <c r="BL57" i="6"/>
  <c r="BQ57" i="6"/>
  <c r="BV57" i="6"/>
  <c r="BL58" i="6"/>
  <c r="BQ58" i="6"/>
  <c r="BV58" i="6"/>
  <c r="BL59" i="6"/>
  <c r="BQ59" i="6"/>
  <c r="BV59" i="6"/>
  <c r="BL60" i="6"/>
  <c r="BQ60" i="6"/>
  <c r="BV60" i="6"/>
  <c r="BL61" i="6"/>
  <c r="BQ61" i="6"/>
  <c r="BV61" i="6"/>
  <c r="BL62" i="6"/>
  <c r="BQ62" i="6"/>
  <c r="BV62" i="6"/>
  <c r="BL63" i="6"/>
  <c r="BQ63" i="6"/>
  <c r="BV63" i="6"/>
  <c r="BL64" i="6"/>
  <c r="BQ64" i="6"/>
  <c r="BV64" i="6"/>
  <c r="BL65" i="6"/>
  <c r="BQ65" i="6"/>
  <c r="BV65" i="6"/>
  <c r="BL66" i="6"/>
  <c r="BQ66" i="6"/>
  <c r="BV66" i="6"/>
  <c r="BL67" i="6"/>
  <c r="BQ67" i="6"/>
  <c r="BV67" i="6"/>
  <c r="BL68" i="6"/>
  <c r="BQ68" i="6"/>
  <c r="BV68" i="6"/>
  <c r="BL69" i="6"/>
  <c r="BQ69" i="6"/>
  <c r="BV69" i="6"/>
  <c r="BL70" i="6"/>
  <c r="BQ70" i="6"/>
  <c r="BV70" i="6"/>
  <c r="BL71" i="6"/>
  <c r="BQ71" i="6"/>
  <c r="BV71" i="6"/>
  <c r="BQ72" i="6"/>
  <c r="BV72" i="6"/>
  <c r="BL73" i="6"/>
  <c r="BQ73" i="6"/>
  <c r="BV73" i="6"/>
  <c r="BL74" i="6"/>
  <c r="BQ74" i="6"/>
  <c r="BV74" i="6"/>
  <c r="BL75" i="6"/>
  <c r="BQ75" i="6"/>
  <c r="BV75" i="6"/>
  <c r="BL76" i="6"/>
  <c r="BQ76" i="6"/>
  <c r="BV76" i="6"/>
  <c r="BL77" i="6"/>
  <c r="BQ77" i="6"/>
  <c r="BV77" i="6"/>
  <c r="BL78" i="6"/>
  <c r="BQ78" i="6"/>
  <c r="BV78" i="6"/>
  <c r="BL79" i="6"/>
  <c r="BQ79" i="6"/>
  <c r="BV79" i="6"/>
  <c r="BL80" i="6"/>
  <c r="BQ80" i="6"/>
  <c r="BV80" i="6"/>
  <c r="BL81" i="6"/>
  <c r="BQ81" i="6"/>
  <c r="BV81" i="6"/>
  <c r="BL82" i="6"/>
  <c r="BQ82" i="6"/>
  <c r="BV82" i="6"/>
  <c r="BL83" i="6"/>
  <c r="BQ83" i="6"/>
  <c r="BV83" i="6"/>
  <c r="BL84" i="6"/>
  <c r="BQ84" i="6"/>
  <c r="BV84" i="6"/>
  <c r="BL85" i="6"/>
  <c r="BQ85" i="6"/>
  <c r="BV85" i="6"/>
  <c r="BL86" i="6"/>
  <c r="BQ86" i="6"/>
  <c r="BV86" i="6"/>
  <c r="BL87" i="6"/>
  <c r="BQ87" i="6"/>
  <c r="BV87" i="6"/>
  <c r="BL88" i="6"/>
  <c r="BQ88" i="6"/>
  <c r="BV88" i="6"/>
  <c r="BL89" i="6"/>
  <c r="BQ89" i="6"/>
  <c r="BV89" i="6"/>
  <c r="BL90" i="6"/>
  <c r="BQ90" i="6"/>
  <c r="BV90" i="6"/>
  <c r="BL91" i="6"/>
  <c r="BQ91" i="6"/>
  <c r="BV91" i="6"/>
  <c r="BL92" i="6"/>
  <c r="BQ92" i="6"/>
  <c r="BV92" i="6"/>
  <c r="BL93" i="6"/>
  <c r="BQ93" i="6"/>
  <c r="BV93" i="6"/>
  <c r="BL94" i="6"/>
  <c r="BQ94" i="6"/>
  <c r="BV94" i="6"/>
  <c r="BL95" i="6"/>
  <c r="BQ95" i="6"/>
  <c r="BV95" i="6"/>
  <c r="BL96" i="6"/>
  <c r="BQ96" i="6"/>
  <c r="BV96" i="6"/>
  <c r="BL97" i="6"/>
  <c r="BQ97" i="6"/>
  <c r="BV97" i="6"/>
  <c r="BL98" i="6"/>
  <c r="BQ98" i="6"/>
  <c r="BV98" i="6"/>
  <c r="BL99" i="6"/>
  <c r="BQ99" i="6"/>
  <c r="BV99" i="6"/>
  <c r="BL100" i="6"/>
  <c r="BQ100" i="6"/>
  <c r="BV100" i="6"/>
  <c r="BL101" i="6"/>
  <c r="BQ101" i="6"/>
  <c r="BV101" i="6"/>
  <c r="BL102" i="6"/>
  <c r="BQ102" i="6"/>
  <c r="BV102" i="6"/>
  <c r="BL103" i="6"/>
  <c r="BQ103" i="6"/>
  <c r="BV103" i="6"/>
  <c r="BL104" i="6"/>
  <c r="BQ104" i="6"/>
  <c r="BV104" i="6"/>
  <c r="BL105" i="6"/>
  <c r="BQ105" i="6"/>
  <c r="BV105" i="6"/>
  <c r="BL106" i="6"/>
  <c r="BQ106" i="6"/>
  <c r="BV106" i="6"/>
  <c r="BL107" i="6"/>
  <c r="BQ107" i="6"/>
  <c r="BV107" i="6"/>
  <c r="BL108" i="6"/>
  <c r="BQ108" i="6"/>
  <c r="BV108" i="6"/>
  <c r="BL109" i="6"/>
  <c r="BQ109" i="6"/>
  <c r="BV109" i="6"/>
  <c r="BL110" i="6"/>
  <c r="BQ110" i="6"/>
  <c r="BV110" i="6"/>
  <c r="BL111" i="6"/>
  <c r="BQ111" i="6"/>
  <c r="BV111" i="6"/>
  <c r="BL112" i="6"/>
  <c r="BQ112" i="6"/>
  <c r="BV112" i="6"/>
  <c r="BL113" i="6"/>
  <c r="BQ113" i="6"/>
  <c r="BV113" i="6"/>
  <c r="BL114" i="6"/>
  <c r="BQ114" i="6"/>
  <c r="BV114" i="6"/>
  <c r="BL115" i="6"/>
  <c r="BQ115" i="6"/>
  <c r="BV115" i="6"/>
  <c r="BL116" i="6"/>
  <c r="BQ116" i="6"/>
  <c r="BV116" i="6"/>
  <c r="BL117" i="6"/>
  <c r="BQ117" i="6"/>
  <c r="BV117" i="6"/>
  <c r="BL118" i="6"/>
  <c r="BQ118" i="6"/>
  <c r="BV118" i="6"/>
  <c r="BL119" i="6"/>
  <c r="BQ119" i="6"/>
  <c r="BV119" i="6"/>
  <c r="BL120" i="6"/>
  <c r="BQ120" i="6"/>
  <c r="BV120" i="6"/>
  <c r="BL121" i="6"/>
  <c r="BQ121" i="6"/>
  <c r="BV121" i="6"/>
  <c r="BL122" i="6"/>
  <c r="BQ122" i="6"/>
  <c r="BV122" i="6"/>
  <c r="BL123" i="6"/>
  <c r="BQ123" i="6"/>
  <c r="BV123" i="6"/>
  <c r="BL124" i="6"/>
  <c r="BQ124" i="6"/>
  <c r="BV124" i="6"/>
  <c r="BL125" i="6"/>
  <c r="BQ125" i="6"/>
  <c r="BV125" i="6"/>
  <c r="BL126" i="6"/>
  <c r="BQ126" i="6"/>
  <c r="BV126" i="6"/>
  <c r="BL127" i="6"/>
  <c r="BQ127" i="6"/>
  <c r="BV127" i="6"/>
  <c r="BL128" i="6"/>
  <c r="BQ128" i="6"/>
  <c r="BV128" i="6"/>
  <c r="BG129" i="6"/>
  <c r="BL129" i="6"/>
  <c r="BQ129" i="6"/>
  <c r="BV129" i="6"/>
  <c r="BL130" i="6"/>
  <c r="BQ130" i="6"/>
  <c r="BV130" i="6"/>
  <c r="BV132" i="6"/>
  <c r="BK19" i="6"/>
  <c r="BP19" i="6"/>
  <c r="BU19" i="6"/>
  <c r="BK20" i="6"/>
  <c r="BP20" i="6"/>
  <c r="BU20" i="6"/>
  <c r="BK21" i="6"/>
  <c r="BP21" i="6"/>
  <c r="BU21" i="6"/>
  <c r="BK22" i="6"/>
  <c r="BP22" i="6"/>
  <c r="BU22" i="6"/>
  <c r="BK23" i="6"/>
  <c r="BP23" i="6"/>
  <c r="BU23" i="6"/>
  <c r="BK24" i="6"/>
  <c r="BP24" i="6"/>
  <c r="BU24" i="6"/>
  <c r="BK25" i="6"/>
  <c r="BP25" i="6"/>
  <c r="BU25" i="6"/>
  <c r="BK26" i="6"/>
  <c r="BP26" i="6"/>
  <c r="BU26" i="6"/>
  <c r="BK27" i="6"/>
  <c r="BP27" i="6"/>
  <c r="BU27" i="6"/>
  <c r="BK28" i="6"/>
  <c r="BP28" i="6"/>
  <c r="BU28" i="6"/>
  <c r="BK29" i="6"/>
  <c r="BP29" i="6"/>
  <c r="BU29" i="6"/>
  <c r="BK30" i="6"/>
  <c r="BP30" i="6"/>
  <c r="BU30" i="6"/>
  <c r="BK31" i="6"/>
  <c r="BP31" i="6"/>
  <c r="BU31" i="6"/>
  <c r="BK32" i="6"/>
  <c r="BP32" i="6"/>
  <c r="BU32" i="6"/>
  <c r="BK33" i="6"/>
  <c r="BP33" i="6"/>
  <c r="BU33" i="6"/>
  <c r="BK34" i="6"/>
  <c r="BP34" i="6"/>
  <c r="BU34" i="6"/>
  <c r="BK35" i="6"/>
  <c r="BP35" i="6"/>
  <c r="BU35" i="6"/>
  <c r="BK36" i="6"/>
  <c r="BP36" i="6"/>
  <c r="BU36" i="6"/>
  <c r="BK37" i="6"/>
  <c r="BP37" i="6"/>
  <c r="BU37" i="6"/>
  <c r="BK38" i="6"/>
  <c r="BP38" i="6"/>
  <c r="BU38" i="6"/>
  <c r="BK39" i="6"/>
  <c r="BP39" i="6"/>
  <c r="BU39" i="6"/>
  <c r="BK40" i="6"/>
  <c r="BP40" i="6"/>
  <c r="BU40" i="6"/>
  <c r="BK41" i="6"/>
  <c r="BP41" i="6"/>
  <c r="BU41" i="6"/>
  <c r="BK42" i="6"/>
  <c r="BP42" i="6"/>
  <c r="BU42" i="6"/>
  <c r="BK43" i="6"/>
  <c r="BP43" i="6"/>
  <c r="BU43" i="6"/>
  <c r="BK44" i="6"/>
  <c r="BP44" i="6"/>
  <c r="BU44" i="6"/>
  <c r="BK45" i="6"/>
  <c r="BP45" i="6"/>
  <c r="BU45" i="6"/>
  <c r="BK46" i="6"/>
  <c r="BP46" i="6"/>
  <c r="BU46" i="6"/>
  <c r="BK47" i="6"/>
  <c r="BP47" i="6"/>
  <c r="BU47" i="6"/>
  <c r="BK48" i="6"/>
  <c r="BP48" i="6"/>
  <c r="BU48" i="6"/>
  <c r="BK49" i="6"/>
  <c r="BP49" i="6"/>
  <c r="BU49" i="6"/>
  <c r="BK50" i="6"/>
  <c r="BP50" i="6"/>
  <c r="BU50" i="6"/>
  <c r="BK51" i="6"/>
  <c r="BP51" i="6"/>
  <c r="BU51" i="6"/>
  <c r="BK52" i="6"/>
  <c r="BP52" i="6"/>
  <c r="BU52" i="6"/>
  <c r="BK53" i="6"/>
  <c r="BP53" i="6"/>
  <c r="BU53" i="6"/>
  <c r="BK54" i="6"/>
  <c r="BP54" i="6"/>
  <c r="BU54" i="6"/>
  <c r="BK55" i="6"/>
  <c r="BP55" i="6"/>
  <c r="BU55" i="6"/>
  <c r="BK56" i="6"/>
  <c r="BP56" i="6"/>
  <c r="BU56" i="6"/>
  <c r="BK57" i="6"/>
  <c r="BP57" i="6"/>
  <c r="BU57" i="6"/>
  <c r="BK58" i="6"/>
  <c r="BP58" i="6"/>
  <c r="BU58" i="6"/>
  <c r="BK59" i="6"/>
  <c r="BP59" i="6"/>
  <c r="BU59" i="6"/>
  <c r="BK60" i="6"/>
  <c r="BP60" i="6"/>
  <c r="BU60" i="6"/>
  <c r="BK61" i="6"/>
  <c r="BP61" i="6"/>
  <c r="BU61" i="6"/>
  <c r="BK62" i="6"/>
  <c r="BP62" i="6"/>
  <c r="BU62" i="6"/>
  <c r="BK63" i="6"/>
  <c r="BP63" i="6"/>
  <c r="BU63" i="6"/>
  <c r="BK64" i="6"/>
  <c r="BP64" i="6"/>
  <c r="BU64" i="6"/>
  <c r="BK65" i="6"/>
  <c r="BP65" i="6"/>
  <c r="BU65" i="6"/>
  <c r="BK66" i="6"/>
  <c r="BP66" i="6"/>
  <c r="BU66" i="6"/>
  <c r="BK67" i="6"/>
  <c r="BP67" i="6"/>
  <c r="BU67" i="6"/>
  <c r="BK68" i="6"/>
  <c r="BP68" i="6"/>
  <c r="BU68" i="6"/>
  <c r="BK69" i="6"/>
  <c r="BP69" i="6"/>
  <c r="BU69" i="6"/>
  <c r="BK70" i="6"/>
  <c r="BP70" i="6"/>
  <c r="BU70" i="6"/>
  <c r="BK71" i="6"/>
  <c r="BP71" i="6"/>
  <c r="BU71" i="6"/>
  <c r="BK72" i="6"/>
  <c r="BP72" i="6"/>
  <c r="BU72" i="6"/>
  <c r="BK73" i="6"/>
  <c r="BP73" i="6"/>
  <c r="BU73" i="6"/>
  <c r="BK74" i="6"/>
  <c r="BP74" i="6"/>
  <c r="BU74" i="6"/>
  <c r="BK75" i="6"/>
  <c r="BP75" i="6"/>
  <c r="BU75" i="6"/>
  <c r="BK76" i="6"/>
  <c r="BP76" i="6"/>
  <c r="BU76" i="6"/>
  <c r="BK77" i="6"/>
  <c r="BP77" i="6"/>
  <c r="BU77" i="6"/>
  <c r="BK78" i="6"/>
  <c r="BP78" i="6"/>
  <c r="BU78" i="6"/>
  <c r="BK79" i="6"/>
  <c r="BP79" i="6"/>
  <c r="BU79" i="6"/>
  <c r="BK80" i="6"/>
  <c r="BP80" i="6"/>
  <c r="BU80" i="6"/>
  <c r="BK81" i="6"/>
  <c r="BP81" i="6"/>
  <c r="BU81" i="6"/>
  <c r="BK82" i="6"/>
  <c r="BP82" i="6"/>
  <c r="BU82" i="6"/>
  <c r="BK83" i="6"/>
  <c r="BP83" i="6"/>
  <c r="BU83" i="6"/>
  <c r="BK84" i="6"/>
  <c r="BP84" i="6"/>
  <c r="BU84" i="6"/>
  <c r="BK85" i="6"/>
  <c r="BP85" i="6"/>
  <c r="BU85" i="6"/>
  <c r="BK86" i="6"/>
  <c r="BP86" i="6"/>
  <c r="BU86" i="6"/>
  <c r="BK87" i="6"/>
  <c r="BP87" i="6"/>
  <c r="BU87" i="6"/>
  <c r="BK88" i="6"/>
  <c r="BP88" i="6"/>
  <c r="BU88" i="6"/>
  <c r="BK89" i="6"/>
  <c r="BP89" i="6"/>
  <c r="BU89" i="6"/>
  <c r="BK90" i="6"/>
  <c r="BP90" i="6"/>
  <c r="BU90" i="6"/>
  <c r="BK91" i="6"/>
  <c r="BP91" i="6"/>
  <c r="BU91" i="6"/>
  <c r="BK92" i="6"/>
  <c r="BP92" i="6"/>
  <c r="BU92" i="6"/>
  <c r="BK93" i="6"/>
  <c r="BP93" i="6"/>
  <c r="BU93" i="6"/>
  <c r="BK94" i="6"/>
  <c r="BP94" i="6"/>
  <c r="BU94" i="6"/>
  <c r="BK95" i="6"/>
  <c r="BP95" i="6"/>
  <c r="BU95" i="6"/>
  <c r="BK96" i="6"/>
  <c r="BP96" i="6"/>
  <c r="BU96" i="6"/>
  <c r="BK97" i="6"/>
  <c r="BP97" i="6"/>
  <c r="BU97" i="6"/>
  <c r="BK98" i="6"/>
  <c r="BP98" i="6"/>
  <c r="BU98" i="6"/>
  <c r="BK99" i="6"/>
  <c r="BP99" i="6"/>
  <c r="BU99" i="6"/>
  <c r="BK100" i="6"/>
  <c r="BP100" i="6"/>
  <c r="BU100" i="6"/>
  <c r="BK101" i="6"/>
  <c r="BP101" i="6"/>
  <c r="BU101" i="6"/>
  <c r="BK102" i="6"/>
  <c r="BP102" i="6"/>
  <c r="BU102" i="6"/>
  <c r="BK103" i="6"/>
  <c r="BP103" i="6"/>
  <c r="BU103" i="6"/>
  <c r="BK104" i="6"/>
  <c r="BP104" i="6"/>
  <c r="BU104" i="6"/>
  <c r="BK105" i="6"/>
  <c r="BP105" i="6"/>
  <c r="BU105" i="6"/>
  <c r="BK106" i="6"/>
  <c r="BP106" i="6"/>
  <c r="BU106" i="6"/>
  <c r="BK107" i="6"/>
  <c r="BP107" i="6"/>
  <c r="BU107" i="6"/>
  <c r="BK108" i="6"/>
  <c r="BP108" i="6"/>
  <c r="BU108" i="6"/>
  <c r="BK109" i="6"/>
  <c r="BP109" i="6"/>
  <c r="BU109" i="6"/>
  <c r="BK110" i="6"/>
  <c r="BP110" i="6"/>
  <c r="BU110" i="6"/>
  <c r="BK111" i="6"/>
  <c r="BP111" i="6"/>
  <c r="BU111" i="6"/>
  <c r="BK112" i="6"/>
  <c r="BP112" i="6"/>
  <c r="BU112" i="6"/>
  <c r="BK113" i="6"/>
  <c r="BP113" i="6"/>
  <c r="BU113" i="6"/>
  <c r="BK114" i="6"/>
  <c r="BP114" i="6"/>
  <c r="BU114" i="6"/>
  <c r="BK115" i="6"/>
  <c r="BP115" i="6"/>
  <c r="BU115" i="6"/>
  <c r="BK116" i="6"/>
  <c r="BP116" i="6"/>
  <c r="BU116" i="6"/>
  <c r="BK117" i="6"/>
  <c r="BP117" i="6"/>
  <c r="BU117" i="6"/>
  <c r="BK118" i="6"/>
  <c r="BP118" i="6"/>
  <c r="BU118" i="6"/>
  <c r="BK119" i="6"/>
  <c r="BP119" i="6"/>
  <c r="BU119" i="6"/>
  <c r="BK120" i="6"/>
  <c r="BP120" i="6"/>
  <c r="BU120" i="6"/>
  <c r="BK121" i="6"/>
  <c r="BP121" i="6"/>
  <c r="BU121" i="6"/>
  <c r="BK122" i="6"/>
  <c r="BP122" i="6"/>
  <c r="BU122" i="6"/>
  <c r="BK123" i="6"/>
  <c r="BP123" i="6"/>
  <c r="BU123" i="6"/>
  <c r="BK124" i="6"/>
  <c r="BP124" i="6"/>
  <c r="BU124" i="6"/>
  <c r="BK125" i="6"/>
  <c r="BP125" i="6"/>
  <c r="BU125" i="6"/>
  <c r="BK126" i="6"/>
  <c r="BP126" i="6"/>
  <c r="BU126" i="6"/>
  <c r="BK127" i="6"/>
  <c r="BP127" i="6"/>
  <c r="BU127" i="6"/>
  <c r="BK128" i="6"/>
  <c r="BP128" i="6"/>
  <c r="BU128" i="6"/>
  <c r="BK129" i="6"/>
  <c r="BP129" i="6"/>
  <c r="BU129" i="6"/>
  <c r="BK130" i="6"/>
  <c r="BP130" i="6"/>
  <c r="BU130" i="6"/>
  <c r="BU132" i="6"/>
  <c r="BF142" i="6"/>
  <c r="BK142" i="6"/>
  <c r="BP142" i="6"/>
  <c r="BU142" i="6"/>
  <c r="BU143" i="6"/>
  <c r="BV135" i="6"/>
  <c r="BU151" i="6"/>
  <c r="BU152" i="6"/>
  <c r="BV152" i="6"/>
  <c r="BQ134" i="6"/>
  <c r="BQ132" i="6"/>
  <c r="BP132" i="6"/>
  <c r="BP143" i="6"/>
  <c r="BQ135" i="6"/>
  <c r="BP151" i="6"/>
  <c r="BP152" i="6"/>
  <c r="BL134" i="6"/>
  <c r="BL132" i="6"/>
  <c r="BK132" i="6"/>
  <c r="BK143" i="6"/>
  <c r="BL135" i="6"/>
  <c r="BK151" i="6"/>
  <c r="BK152" i="6"/>
  <c r="BG21" i="6"/>
  <c r="BG132" i="6"/>
  <c r="BF132" i="6"/>
  <c r="BF143" i="6"/>
  <c r="BG135" i="6"/>
  <c r="BF151" i="6"/>
  <c r="BF152" i="6"/>
  <c r="BG152" i="6"/>
  <c r="SW151" i="6"/>
  <c r="TB151" i="6"/>
  <c r="TG151" i="6"/>
  <c r="LE19" i="6"/>
  <c r="LK19" i="6"/>
  <c r="LQ19" i="6"/>
  <c r="LE20" i="6"/>
  <c r="LK20" i="6"/>
  <c r="LQ20" i="6"/>
  <c r="LE21" i="6"/>
  <c r="LK21" i="6"/>
  <c r="LQ21" i="6"/>
  <c r="LE22" i="6"/>
  <c r="LK22" i="6"/>
  <c r="LQ22" i="6"/>
  <c r="LE23" i="6"/>
  <c r="LK23" i="6"/>
  <c r="LQ23" i="6"/>
  <c r="LK24" i="6"/>
  <c r="LQ24" i="6"/>
  <c r="LE25" i="6"/>
  <c r="LK25" i="6"/>
  <c r="LQ25" i="6"/>
  <c r="LE26" i="6"/>
  <c r="LK26" i="6"/>
  <c r="LQ26" i="6"/>
  <c r="LE27" i="6"/>
  <c r="LK27" i="6"/>
  <c r="LQ27" i="6"/>
  <c r="LE28" i="6"/>
  <c r="LK28" i="6"/>
  <c r="LQ28" i="6"/>
  <c r="LE29" i="6"/>
  <c r="LK29" i="6"/>
  <c r="LQ29" i="6"/>
  <c r="LE30" i="6"/>
  <c r="LK30" i="6"/>
  <c r="LQ30" i="6"/>
  <c r="LE31" i="6"/>
  <c r="LK31" i="6"/>
  <c r="LQ31" i="6"/>
  <c r="LE32" i="6"/>
  <c r="LK32" i="6"/>
  <c r="LQ32" i="6"/>
  <c r="LE33" i="6"/>
  <c r="LK33" i="6"/>
  <c r="LQ33" i="6"/>
  <c r="LE34" i="6"/>
  <c r="LK34" i="6"/>
  <c r="LQ34" i="6"/>
  <c r="LE35" i="6"/>
  <c r="LK35" i="6"/>
  <c r="LQ35" i="6"/>
  <c r="LE36" i="6"/>
  <c r="LK36" i="6"/>
  <c r="LQ36" i="6"/>
  <c r="LE37" i="6"/>
  <c r="LK37" i="6"/>
  <c r="LQ37" i="6"/>
  <c r="LE38" i="6"/>
  <c r="LK38" i="6"/>
  <c r="LQ38" i="6"/>
  <c r="LE39" i="6"/>
  <c r="LK39" i="6"/>
  <c r="LQ39" i="6"/>
  <c r="LE40" i="6"/>
  <c r="LK40" i="6"/>
  <c r="LQ40" i="6"/>
  <c r="LE41" i="6"/>
  <c r="LK41" i="6"/>
  <c r="LQ41" i="6"/>
  <c r="LE42" i="6"/>
  <c r="LK42" i="6"/>
  <c r="LQ42" i="6"/>
  <c r="LE43" i="6"/>
  <c r="LK43" i="6"/>
  <c r="LQ43" i="6"/>
  <c r="LE44" i="6"/>
  <c r="LK44" i="6"/>
  <c r="LQ44" i="6"/>
  <c r="KY45" i="6"/>
  <c r="LE45" i="6"/>
  <c r="LK45" i="6"/>
  <c r="LQ45" i="6"/>
  <c r="LK46" i="6"/>
  <c r="LQ46" i="6"/>
  <c r="LE47" i="6"/>
  <c r="LK47" i="6"/>
  <c r="LQ47" i="6"/>
  <c r="LE48" i="6"/>
  <c r="LK48" i="6"/>
  <c r="LQ48" i="6"/>
  <c r="LE49" i="6"/>
  <c r="LK49" i="6"/>
  <c r="LQ49" i="6"/>
  <c r="LE50" i="6"/>
  <c r="LK50" i="6"/>
  <c r="LQ50" i="6"/>
  <c r="LE51" i="6"/>
  <c r="LK51" i="6"/>
  <c r="LQ51" i="6"/>
  <c r="LE52" i="6"/>
  <c r="LK52" i="6"/>
  <c r="LQ52" i="6"/>
  <c r="LE53" i="6"/>
  <c r="LK53" i="6"/>
  <c r="LQ53" i="6"/>
  <c r="LE54" i="6"/>
  <c r="LK54" i="6"/>
  <c r="LQ54" i="6"/>
  <c r="LE55" i="6"/>
  <c r="LK55" i="6"/>
  <c r="LQ55" i="6"/>
  <c r="LE56" i="6"/>
  <c r="LK56" i="6"/>
  <c r="LQ56" i="6"/>
  <c r="LE57" i="6"/>
  <c r="LK57" i="6"/>
  <c r="LQ57" i="6"/>
  <c r="LE58" i="6"/>
  <c r="LK58" i="6"/>
  <c r="LQ58" i="6"/>
  <c r="LE59" i="6"/>
  <c r="LK59" i="6"/>
  <c r="LQ59" i="6"/>
  <c r="LE60" i="6"/>
  <c r="LK60" i="6"/>
  <c r="LQ60" i="6"/>
  <c r="LE61" i="6"/>
  <c r="LK61" i="6"/>
  <c r="LQ61" i="6"/>
  <c r="LE62" i="6"/>
  <c r="LK62" i="6"/>
  <c r="LQ62" i="6"/>
  <c r="LE63" i="6"/>
  <c r="LK63" i="6"/>
  <c r="LQ63" i="6"/>
  <c r="LE64" i="6"/>
  <c r="LK64" i="6"/>
  <c r="LQ64" i="6"/>
  <c r="LE65" i="6"/>
  <c r="LK65" i="6"/>
  <c r="LQ65" i="6"/>
  <c r="LE66" i="6"/>
  <c r="LK66" i="6"/>
  <c r="LQ66" i="6"/>
  <c r="LE67" i="6"/>
  <c r="LK67" i="6"/>
  <c r="LQ67" i="6"/>
  <c r="LE68" i="6"/>
  <c r="LK68" i="6"/>
  <c r="LQ68" i="6"/>
  <c r="LE69" i="6"/>
  <c r="LK69" i="6"/>
  <c r="LQ69" i="6"/>
  <c r="LE70" i="6"/>
  <c r="LK70" i="6"/>
  <c r="LQ70" i="6"/>
  <c r="LE71" i="6"/>
  <c r="LK71" i="6"/>
  <c r="LQ71" i="6"/>
  <c r="LE72" i="6"/>
  <c r="LK72" i="6"/>
  <c r="LQ72" i="6"/>
  <c r="LE73" i="6"/>
  <c r="LK73" i="6"/>
  <c r="LQ73" i="6"/>
  <c r="LE74" i="6"/>
  <c r="LK74" i="6"/>
  <c r="LQ74" i="6"/>
  <c r="LE75" i="6"/>
  <c r="LK75" i="6"/>
  <c r="LQ75" i="6"/>
  <c r="LE76" i="6"/>
  <c r="LK76" i="6"/>
  <c r="LQ76" i="6"/>
  <c r="LE77" i="6"/>
  <c r="LK77" i="6"/>
  <c r="LQ77" i="6"/>
  <c r="LE78" i="6"/>
  <c r="LK78" i="6"/>
  <c r="LQ78" i="6"/>
  <c r="LE79" i="6"/>
  <c r="LK79" i="6"/>
  <c r="LQ79" i="6"/>
  <c r="LE80" i="6"/>
  <c r="LK80" i="6"/>
  <c r="LQ80" i="6"/>
  <c r="LE81" i="6"/>
  <c r="LK81" i="6"/>
  <c r="LQ81" i="6"/>
  <c r="LE82" i="6"/>
  <c r="LK82" i="6"/>
  <c r="LQ82" i="6"/>
  <c r="LE83" i="6"/>
  <c r="LK83" i="6"/>
  <c r="LQ83" i="6"/>
  <c r="LE84" i="6"/>
  <c r="LK84" i="6"/>
  <c r="LQ84" i="6"/>
  <c r="LE85" i="6"/>
  <c r="LK85" i="6"/>
  <c r="LQ85" i="6"/>
  <c r="LK86" i="6"/>
  <c r="LQ86" i="6"/>
  <c r="LE87" i="6"/>
  <c r="LK87" i="6"/>
  <c r="LQ87" i="6"/>
  <c r="LE88" i="6"/>
  <c r="LK88" i="6"/>
  <c r="LQ88" i="6"/>
  <c r="LE89" i="6"/>
  <c r="LK89" i="6"/>
  <c r="LQ89" i="6"/>
  <c r="LE90" i="6"/>
  <c r="LK90" i="6"/>
  <c r="LQ90" i="6"/>
  <c r="LE91" i="6"/>
  <c r="LK91" i="6"/>
  <c r="LQ91" i="6"/>
  <c r="LE92" i="6"/>
  <c r="LK92" i="6"/>
  <c r="LQ92" i="6"/>
  <c r="LE93" i="6"/>
  <c r="LK93" i="6"/>
  <c r="LQ93" i="6"/>
  <c r="LE94" i="6"/>
  <c r="LK94" i="6"/>
  <c r="LQ94" i="6"/>
  <c r="LE95" i="6"/>
  <c r="LK95" i="6"/>
  <c r="LQ95" i="6"/>
  <c r="LE96" i="6"/>
  <c r="LK96" i="6"/>
  <c r="LQ96" i="6"/>
  <c r="LE97" i="6"/>
  <c r="LK97" i="6"/>
  <c r="LQ97" i="6"/>
  <c r="LE98" i="6"/>
  <c r="LK98" i="6"/>
  <c r="LQ98" i="6"/>
  <c r="LE99" i="6"/>
  <c r="LK99" i="6"/>
  <c r="LQ99" i="6"/>
  <c r="LE100" i="6"/>
  <c r="LK100" i="6"/>
  <c r="LQ100" i="6"/>
  <c r="LE101" i="6"/>
  <c r="LK101" i="6"/>
  <c r="LQ101" i="6"/>
  <c r="LE102" i="6"/>
  <c r="LK102" i="6"/>
  <c r="LQ102" i="6"/>
  <c r="LE103" i="6"/>
  <c r="LK103" i="6"/>
  <c r="LQ103" i="6"/>
  <c r="LE104" i="6"/>
  <c r="LK104" i="6"/>
  <c r="LQ104" i="6"/>
  <c r="LE105" i="6"/>
  <c r="LK105" i="6"/>
  <c r="LQ105" i="6"/>
  <c r="LE106" i="6"/>
  <c r="LK106" i="6"/>
  <c r="LQ106" i="6"/>
  <c r="LE107" i="6"/>
  <c r="LK107" i="6"/>
  <c r="LQ107" i="6"/>
  <c r="LE108" i="6"/>
  <c r="LK108" i="6"/>
  <c r="LQ108" i="6"/>
  <c r="LE109" i="6"/>
  <c r="LK109" i="6"/>
  <c r="LQ109" i="6"/>
  <c r="LE110" i="6"/>
  <c r="LK110" i="6"/>
  <c r="LQ110" i="6"/>
  <c r="LE111" i="6"/>
  <c r="LK111" i="6"/>
  <c r="LQ111" i="6"/>
  <c r="LE112" i="6"/>
  <c r="LK112" i="6"/>
  <c r="LQ112" i="6"/>
  <c r="LE113" i="6"/>
  <c r="LK113" i="6"/>
  <c r="LQ113" i="6"/>
  <c r="LE114" i="6"/>
  <c r="LK114" i="6"/>
  <c r="LQ114" i="6"/>
  <c r="LE115" i="6"/>
  <c r="LK115" i="6"/>
  <c r="LQ115" i="6"/>
  <c r="LE116" i="6"/>
  <c r="LK116" i="6"/>
  <c r="LQ116" i="6"/>
  <c r="LE117" i="6"/>
  <c r="LK117" i="6"/>
  <c r="LQ117" i="6"/>
  <c r="LE118" i="6"/>
  <c r="LK118" i="6"/>
  <c r="LQ118" i="6"/>
  <c r="LE119" i="6"/>
  <c r="LK119" i="6"/>
  <c r="LQ119" i="6"/>
  <c r="LE120" i="6"/>
  <c r="LK120" i="6"/>
  <c r="LQ120" i="6"/>
  <c r="LE121" i="6"/>
  <c r="LK121" i="6"/>
  <c r="LQ121" i="6"/>
  <c r="LE122" i="6"/>
  <c r="LK122" i="6"/>
  <c r="LQ122" i="6"/>
  <c r="LE123" i="6"/>
  <c r="LK123" i="6"/>
  <c r="LQ123" i="6"/>
  <c r="LE124" i="6"/>
  <c r="LK124" i="6"/>
  <c r="LQ124" i="6"/>
  <c r="LE125" i="6"/>
  <c r="LK125" i="6"/>
  <c r="LQ125" i="6"/>
  <c r="LE126" i="6"/>
  <c r="LK126" i="6"/>
  <c r="LQ126" i="6"/>
  <c r="LE127" i="6"/>
  <c r="LK127" i="6"/>
  <c r="LQ127" i="6"/>
  <c r="KY128" i="6"/>
  <c r="LE128" i="6"/>
  <c r="LK128" i="6"/>
  <c r="LQ128" i="6"/>
  <c r="LE129" i="6"/>
  <c r="LK129" i="6"/>
  <c r="LQ129" i="6"/>
  <c r="LQ131" i="6"/>
  <c r="LD19" i="6"/>
  <c r="LJ19" i="6"/>
  <c r="LP19" i="6"/>
  <c r="LD20" i="6"/>
  <c r="LJ20" i="6"/>
  <c r="LP20" i="6"/>
  <c r="LD21" i="6"/>
  <c r="LJ21" i="6"/>
  <c r="LP21" i="6"/>
  <c r="LD22" i="6"/>
  <c r="LJ22" i="6"/>
  <c r="LP22" i="6"/>
  <c r="LD23" i="6"/>
  <c r="LJ23" i="6"/>
  <c r="LP23" i="6"/>
  <c r="LD24" i="6"/>
  <c r="LJ24" i="6"/>
  <c r="LP24" i="6"/>
  <c r="LD25" i="6"/>
  <c r="LJ25" i="6"/>
  <c r="LP25" i="6"/>
  <c r="LD26" i="6"/>
  <c r="LJ26" i="6"/>
  <c r="LP26" i="6"/>
  <c r="LD27" i="6"/>
  <c r="LJ27" i="6"/>
  <c r="LP27" i="6"/>
  <c r="LD28" i="6"/>
  <c r="LJ28" i="6"/>
  <c r="LP28" i="6"/>
  <c r="LD29" i="6"/>
  <c r="LJ29" i="6"/>
  <c r="LP29" i="6"/>
  <c r="LD30" i="6"/>
  <c r="LJ30" i="6"/>
  <c r="LP30" i="6"/>
  <c r="LD31" i="6"/>
  <c r="LJ31" i="6"/>
  <c r="LP31" i="6"/>
  <c r="LD32" i="6"/>
  <c r="LJ32" i="6"/>
  <c r="LP32" i="6"/>
  <c r="LD33" i="6"/>
  <c r="LJ33" i="6"/>
  <c r="LP33" i="6"/>
  <c r="LD34" i="6"/>
  <c r="LJ34" i="6"/>
  <c r="LP34" i="6"/>
  <c r="LD35" i="6"/>
  <c r="LJ35" i="6"/>
  <c r="LP35" i="6"/>
  <c r="LD36" i="6"/>
  <c r="LJ36" i="6"/>
  <c r="LP36" i="6"/>
  <c r="LD37" i="6"/>
  <c r="LJ37" i="6"/>
  <c r="LP37" i="6"/>
  <c r="LD38" i="6"/>
  <c r="LJ38" i="6"/>
  <c r="LP38" i="6"/>
  <c r="LD39" i="6"/>
  <c r="LJ39" i="6"/>
  <c r="LP39" i="6"/>
  <c r="LD40" i="6"/>
  <c r="LJ40" i="6"/>
  <c r="LP40" i="6"/>
  <c r="LD41" i="6"/>
  <c r="LJ41" i="6"/>
  <c r="LP41" i="6"/>
  <c r="LD42" i="6"/>
  <c r="LJ42" i="6"/>
  <c r="LP42" i="6"/>
  <c r="LD43" i="6"/>
  <c r="LJ43" i="6"/>
  <c r="LP43" i="6"/>
  <c r="LD44" i="6"/>
  <c r="LJ44" i="6"/>
  <c r="LP44" i="6"/>
  <c r="LD45" i="6"/>
  <c r="LJ45" i="6"/>
  <c r="LP45" i="6"/>
  <c r="LD46" i="6"/>
  <c r="LJ46" i="6"/>
  <c r="LP46" i="6"/>
  <c r="LD47" i="6"/>
  <c r="LJ47" i="6"/>
  <c r="LP47" i="6"/>
  <c r="LD48" i="6"/>
  <c r="LJ48" i="6"/>
  <c r="LP48" i="6"/>
  <c r="LD49" i="6"/>
  <c r="LJ49" i="6"/>
  <c r="LP49" i="6"/>
  <c r="LD50" i="6"/>
  <c r="LJ50" i="6"/>
  <c r="LP50" i="6"/>
  <c r="LD51" i="6"/>
  <c r="LJ51" i="6"/>
  <c r="LP51" i="6"/>
  <c r="LD52" i="6"/>
  <c r="LJ52" i="6"/>
  <c r="LP52" i="6"/>
  <c r="LD53" i="6"/>
  <c r="LJ53" i="6"/>
  <c r="LP53" i="6"/>
  <c r="LD54" i="6"/>
  <c r="LJ54" i="6"/>
  <c r="LP54" i="6"/>
  <c r="LD55" i="6"/>
  <c r="LJ55" i="6"/>
  <c r="LP55" i="6"/>
  <c r="LD56" i="6"/>
  <c r="LJ56" i="6"/>
  <c r="LP56" i="6"/>
  <c r="LD57" i="6"/>
  <c r="LJ57" i="6"/>
  <c r="LP57" i="6"/>
  <c r="LD58" i="6"/>
  <c r="LJ58" i="6"/>
  <c r="LP58" i="6"/>
  <c r="LD59" i="6"/>
  <c r="LJ59" i="6"/>
  <c r="LP59" i="6"/>
  <c r="LD60" i="6"/>
  <c r="LJ60" i="6"/>
  <c r="LP60" i="6"/>
  <c r="LD61" i="6"/>
  <c r="LJ61" i="6"/>
  <c r="LP61" i="6"/>
  <c r="LD62" i="6"/>
  <c r="LJ62" i="6"/>
  <c r="LP62" i="6"/>
  <c r="LD63" i="6"/>
  <c r="LJ63" i="6"/>
  <c r="LP63" i="6"/>
  <c r="LD64" i="6"/>
  <c r="LJ64" i="6"/>
  <c r="LP64" i="6"/>
  <c r="LD65" i="6"/>
  <c r="LJ65" i="6"/>
  <c r="LP65" i="6"/>
  <c r="LD66" i="6"/>
  <c r="LJ66" i="6"/>
  <c r="LP66" i="6"/>
  <c r="LD67" i="6"/>
  <c r="LJ67" i="6"/>
  <c r="LP67" i="6"/>
  <c r="LD68" i="6"/>
  <c r="LJ68" i="6"/>
  <c r="LP68" i="6"/>
  <c r="LD69" i="6"/>
  <c r="LJ69" i="6"/>
  <c r="LP69" i="6"/>
  <c r="LD70" i="6"/>
  <c r="LJ70" i="6"/>
  <c r="LP70" i="6"/>
  <c r="LD71" i="6"/>
  <c r="LJ71" i="6"/>
  <c r="LP71" i="6"/>
  <c r="LD72" i="6"/>
  <c r="LJ72" i="6"/>
  <c r="LP72" i="6"/>
  <c r="LD73" i="6"/>
  <c r="LJ73" i="6"/>
  <c r="LP73" i="6"/>
  <c r="LD74" i="6"/>
  <c r="LJ74" i="6"/>
  <c r="LP74" i="6"/>
  <c r="LD75" i="6"/>
  <c r="LJ75" i="6"/>
  <c r="LP75" i="6"/>
  <c r="LD76" i="6"/>
  <c r="LJ76" i="6"/>
  <c r="LP76" i="6"/>
  <c r="LD77" i="6"/>
  <c r="LJ77" i="6"/>
  <c r="LP77" i="6"/>
  <c r="LD78" i="6"/>
  <c r="LJ78" i="6"/>
  <c r="LP78" i="6"/>
  <c r="LD79" i="6"/>
  <c r="LJ79" i="6"/>
  <c r="LP79" i="6"/>
  <c r="LD80" i="6"/>
  <c r="LJ80" i="6"/>
  <c r="LP80" i="6"/>
  <c r="LD81" i="6"/>
  <c r="LJ81" i="6"/>
  <c r="LP81" i="6"/>
  <c r="LD82" i="6"/>
  <c r="LJ82" i="6"/>
  <c r="LP82" i="6"/>
  <c r="LD83" i="6"/>
  <c r="LJ83" i="6"/>
  <c r="LP83" i="6"/>
  <c r="LD84" i="6"/>
  <c r="LJ84" i="6"/>
  <c r="LP84" i="6"/>
  <c r="LD85" i="6"/>
  <c r="LJ85" i="6"/>
  <c r="LP85" i="6"/>
  <c r="LD86" i="6"/>
  <c r="LJ86" i="6"/>
  <c r="LP86" i="6"/>
  <c r="LD87" i="6"/>
  <c r="LJ87" i="6"/>
  <c r="LP87" i="6"/>
  <c r="LD88" i="6"/>
  <c r="LJ88" i="6"/>
  <c r="LP88" i="6"/>
  <c r="LD89" i="6"/>
  <c r="LJ89" i="6"/>
  <c r="LP89" i="6"/>
  <c r="LD90" i="6"/>
  <c r="LJ90" i="6"/>
  <c r="LP90" i="6"/>
  <c r="LD91" i="6"/>
  <c r="LJ91" i="6"/>
  <c r="LP91" i="6"/>
  <c r="LD92" i="6"/>
  <c r="LJ92" i="6"/>
  <c r="LP92" i="6"/>
  <c r="LD93" i="6"/>
  <c r="LJ93" i="6"/>
  <c r="LP93" i="6"/>
  <c r="LD94" i="6"/>
  <c r="LJ94" i="6"/>
  <c r="LP94" i="6"/>
  <c r="LD95" i="6"/>
  <c r="LJ95" i="6"/>
  <c r="LP95" i="6"/>
  <c r="LD96" i="6"/>
  <c r="LJ96" i="6"/>
  <c r="LP96" i="6"/>
  <c r="LD97" i="6"/>
  <c r="LJ97" i="6"/>
  <c r="LP97" i="6"/>
  <c r="LD98" i="6"/>
  <c r="LJ98" i="6"/>
  <c r="LP98" i="6"/>
  <c r="LD99" i="6"/>
  <c r="LJ99" i="6"/>
  <c r="LP99" i="6"/>
  <c r="LD100" i="6"/>
  <c r="LJ100" i="6"/>
  <c r="LP100" i="6"/>
  <c r="LD101" i="6"/>
  <c r="LJ101" i="6"/>
  <c r="LP101" i="6"/>
  <c r="LD102" i="6"/>
  <c r="LJ102" i="6"/>
  <c r="LP102" i="6"/>
  <c r="LD103" i="6"/>
  <c r="LJ103" i="6"/>
  <c r="LP103" i="6"/>
  <c r="LD104" i="6"/>
  <c r="LJ104" i="6"/>
  <c r="LP104" i="6"/>
  <c r="LD105" i="6"/>
  <c r="LJ105" i="6"/>
  <c r="LP105" i="6"/>
  <c r="LD106" i="6"/>
  <c r="LJ106" i="6"/>
  <c r="LP106" i="6"/>
  <c r="LD107" i="6"/>
  <c r="LJ107" i="6"/>
  <c r="LP107" i="6"/>
  <c r="LD108" i="6"/>
  <c r="LJ108" i="6"/>
  <c r="LP108" i="6"/>
  <c r="LD109" i="6"/>
  <c r="LJ109" i="6"/>
  <c r="LP109" i="6"/>
  <c r="LD110" i="6"/>
  <c r="LJ110" i="6"/>
  <c r="LP110" i="6"/>
  <c r="LD111" i="6"/>
  <c r="LJ111" i="6"/>
  <c r="LP111" i="6"/>
  <c r="LD112" i="6"/>
  <c r="LJ112" i="6"/>
  <c r="LP112" i="6"/>
  <c r="LD113" i="6"/>
  <c r="LJ113" i="6"/>
  <c r="LP113" i="6"/>
  <c r="LD114" i="6"/>
  <c r="LJ114" i="6"/>
  <c r="LP114" i="6"/>
  <c r="LD115" i="6"/>
  <c r="LJ115" i="6"/>
  <c r="LP115" i="6"/>
  <c r="LD116" i="6"/>
  <c r="LJ116" i="6"/>
  <c r="LP116" i="6"/>
  <c r="LD117" i="6"/>
  <c r="LJ117" i="6"/>
  <c r="LP117" i="6"/>
  <c r="LD118" i="6"/>
  <c r="LJ118" i="6"/>
  <c r="LP118" i="6"/>
  <c r="LD119" i="6"/>
  <c r="LJ119" i="6"/>
  <c r="LP119" i="6"/>
  <c r="LD120" i="6"/>
  <c r="LJ120" i="6"/>
  <c r="LP120" i="6"/>
  <c r="LD121" i="6"/>
  <c r="LJ121" i="6"/>
  <c r="LP121" i="6"/>
  <c r="LD122" i="6"/>
  <c r="LJ122" i="6"/>
  <c r="LP122" i="6"/>
  <c r="LD123" i="6"/>
  <c r="LJ123" i="6"/>
  <c r="LP123" i="6"/>
  <c r="LD124" i="6"/>
  <c r="LJ124" i="6"/>
  <c r="LP124" i="6"/>
  <c r="KX125" i="6"/>
  <c r="LD125" i="6"/>
  <c r="LJ125" i="6"/>
  <c r="LP125" i="6"/>
  <c r="LD126" i="6"/>
  <c r="LJ126" i="6"/>
  <c r="LP126" i="6"/>
  <c r="LD127" i="6"/>
  <c r="LJ127" i="6"/>
  <c r="LP127" i="6"/>
  <c r="LD128" i="6"/>
  <c r="LJ128" i="6"/>
  <c r="LP128" i="6"/>
  <c r="LD129" i="6"/>
  <c r="LJ129" i="6"/>
  <c r="LP129" i="6"/>
  <c r="LP131" i="6"/>
  <c r="KX141" i="6"/>
  <c r="LP141" i="6"/>
  <c r="LP142" i="6"/>
  <c r="LQ134" i="6"/>
  <c r="LP150" i="6"/>
  <c r="LP151" i="6"/>
  <c r="LQ151" i="6"/>
  <c r="LK131" i="6"/>
  <c r="LJ131" i="6"/>
  <c r="LJ141" i="6"/>
  <c r="LJ142" i="6"/>
  <c r="LK134" i="6"/>
  <c r="LJ150" i="6"/>
  <c r="LJ151" i="6"/>
  <c r="LE131" i="6"/>
  <c r="LD131" i="6"/>
  <c r="LD141" i="6"/>
  <c r="LD142" i="6"/>
  <c r="LE134" i="6"/>
  <c r="LD150" i="6"/>
  <c r="LD151" i="6"/>
  <c r="KY24" i="6"/>
  <c r="KY131" i="6"/>
  <c r="KX131" i="6"/>
  <c r="KX142" i="6"/>
  <c r="KY134" i="6"/>
  <c r="KX150" i="6"/>
  <c r="KX151" i="6"/>
  <c r="KY151" i="6"/>
  <c r="IC151" i="6"/>
  <c r="IH151" i="6"/>
  <c r="IM151" i="6"/>
  <c r="IB151" i="6"/>
  <c r="IG151" i="6"/>
  <c r="IL151" i="6"/>
  <c r="HJ151" i="6"/>
  <c r="HO151" i="6"/>
  <c r="HT151" i="6"/>
  <c r="HI151" i="6"/>
  <c r="HN151" i="6"/>
  <c r="HS151" i="6"/>
  <c r="BY151" i="6"/>
  <c r="BV151" i="6"/>
  <c r="BG151" i="6"/>
  <c r="SW150" i="6"/>
  <c r="TB150" i="6"/>
  <c r="TG150" i="6"/>
  <c r="SB150" i="6"/>
  <c r="SG150" i="6"/>
  <c r="SL150" i="6"/>
  <c r="SA150" i="6"/>
  <c r="SF150" i="6"/>
  <c r="SK150" i="6"/>
  <c r="LQ150" i="6"/>
  <c r="KY150" i="6"/>
  <c r="IC150" i="6"/>
  <c r="IH150" i="6"/>
  <c r="IM150" i="6"/>
  <c r="IB150" i="6"/>
  <c r="IG150" i="6"/>
  <c r="IL150" i="6"/>
  <c r="HJ150" i="6"/>
  <c r="HO150" i="6"/>
  <c r="HT150" i="6"/>
  <c r="HI150" i="6"/>
  <c r="HN150" i="6"/>
  <c r="HS150" i="6"/>
  <c r="FT150" i="6"/>
  <c r="BY150" i="6"/>
  <c r="BU149" i="6"/>
  <c r="BU150" i="6"/>
  <c r="BP149" i="6"/>
  <c r="BP150" i="6"/>
  <c r="BQ150" i="6"/>
  <c r="BK149" i="6"/>
  <c r="BK150" i="6"/>
  <c r="BF149" i="6"/>
  <c r="BF150" i="6"/>
  <c r="BG150" i="6"/>
  <c r="SW149" i="6"/>
  <c r="TB149" i="6"/>
  <c r="TG149" i="6"/>
  <c r="SB149" i="6"/>
  <c r="SG149" i="6"/>
  <c r="SL149" i="6"/>
  <c r="SA149" i="6"/>
  <c r="SF149" i="6"/>
  <c r="SK149" i="6"/>
  <c r="LP148" i="6"/>
  <c r="LP149" i="6"/>
  <c r="LJ148" i="6"/>
  <c r="LJ149" i="6"/>
  <c r="LK149" i="6"/>
  <c r="LD148" i="6"/>
  <c r="LD149" i="6"/>
  <c r="KX148" i="6"/>
  <c r="KX149" i="6"/>
  <c r="KY149" i="6"/>
  <c r="IC149" i="6"/>
  <c r="IH149" i="6"/>
  <c r="IM149" i="6"/>
  <c r="IB149" i="6"/>
  <c r="IG149" i="6"/>
  <c r="IL149" i="6"/>
  <c r="HJ149" i="6"/>
  <c r="HO149" i="6"/>
  <c r="HT149" i="6"/>
  <c r="HI149" i="6"/>
  <c r="HN149" i="6"/>
  <c r="HS149" i="6"/>
  <c r="FT149" i="6"/>
  <c r="BY149" i="6"/>
  <c r="BQ149" i="6"/>
  <c r="BG149" i="6"/>
  <c r="SW148" i="6"/>
  <c r="TB148" i="6"/>
  <c r="TG148" i="6"/>
  <c r="SB148" i="6"/>
  <c r="SG148" i="6"/>
  <c r="SL148" i="6"/>
  <c r="SA148" i="6"/>
  <c r="SF148" i="6"/>
  <c r="SK148" i="6"/>
  <c r="MW148" i="6"/>
  <c r="NC148" i="6"/>
  <c r="NI148" i="6"/>
  <c r="LK148" i="6"/>
  <c r="KY148" i="6"/>
  <c r="IC148" i="6"/>
  <c r="IH148" i="6"/>
  <c r="IM148" i="6"/>
  <c r="IB148" i="6"/>
  <c r="IG148" i="6"/>
  <c r="IL148" i="6"/>
  <c r="HJ148" i="6"/>
  <c r="HO148" i="6"/>
  <c r="HT148" i="6"/>
  <c r="HI148" i="6"/>
  <c r="HN148" i="6"/>
  <c r="HS148" i="6"/>
  <c r="GQ148" i="6"/>
  <c r="GV148" i="6"/>
  <c r="HA148" i="6"/>
  <c r="GP148" i="6"/>
  <c r="GU148" i="6"/>
  <c r="GZ148" i="6"/>
  <c r="FT148" i="6"/>
  <c r="BY148" i="6"/>
  <c r="BU147" i="6"/>
  <c r="BU148" i="6"/>
  <c r="BP147" i="6"/>
  <c r="BP148" i="6"/>
  <c r="BK147" i="6"/>
  <c r="BK148" i="6"/>
  <c r="BL148" i="6"/>
  <c r="BF147" i="6"/>
  <c r="BF148" i="6"/>
  <c r="BG148" i="6"/>
  <c r="SW147" i="6"/>
  <c r="TB147" i="6"/>
  <c r="TG147" i="6"/>
  <c r="SB147" i="6"/>
  <c r="SG147" i="6"/>
  <c r="SL147" i="6"/>
  <c r="SA147" i="6"/>
  <c r="SF147" i="6"/>
  <c r="SK147" i="6"/>
  <c r="RU147" i="6"/>
  <c r="RP147" i="6"/>
  <c r="RK147" i="6"/>
  <c r="RF147" i="6"/>
  <c r="MW147" i="6"/>
  <c r="NC147" i="6"/>
  <c r="NI147" i="6"/>
  <c r="LZ147" i="6"/>
  <c r="MF147" i="6"/>
  <c r="ML147" i="6"/>
  <c r="LP146" i="6"/>
  <c r="LP147" i="6"/>
  <c r="LJ146" i="6"/>
  <c r="LJ147" i="6"/>
  <c r="LD146" i="6"/>
  <c r="LD147" i="6"/>
  <c r="LE147" i="6"/>
  <c r="KX146" i="6"/>
  <c r="KX147" i="6"/>
  <c r="KY147" i="6"/>
  <c r="IC147" i="6"/>
  <c r="IH147" i="6"/>
  <c r="IM147" i="6"/>
  <c r="IB147" i="6"/>
  <c r="IG147" i="6"/>
  <c r="IL147" i="6"/>
  <c r="HJ147" i="6"/>
  <c r="HO147" i="6"/>
  <c r="HT147" i="6"/>
  <c r="HI147" i="6"/>
  <c r="HN147" i="6"/>
  <c r="HS147" i="6"/>
  <c r="GQ147" i="6"/>
  <c r="GV147" i="6"/>
  <c r="HA147" i="6"/>
  <c r="GP147" i="6"/>
  <c r="GU147" i="6"/>
  <c r="GZ147" i="6"/>
  <c r="FT147" i="6"/>
  <c r="BL147" i="6"/>
  <c r="BG147" i="6"/>
  <c r="SW146" i="6"/>
  <c r="TB146" i="6"/>
  <c r="TG146" i="6"/>
  <c r="SB146" i="6"/>
  <c r="SG146" i="6"/>
  <c r="SL146" i="6"/>
  <c r="SA146" i="6"/>
  <c r="SF146" i="6"/>
  <c r="SK146" i="6"/>
  <c r="RU146" i="6"/>
  <c r="RP146" i="6"/>
  <c r="RK146" i="6"/>
  <c r="RF146" i="6"/>
  <c r="MW146" i="6"/>
  <c r="NC146" i="6"/>
  <c r="NI146" i="6"/>
  <c r="LZ146" i="6"/>
  <c r="MF146" i="6"/>
  <c r="ML146" i="6"/>
  <c r="LE146" i="6"/>
  <c r="KY146" i="6"/>
  <c r="IC146" i="6"/>
  <c r="IH146" i="6"/>
  <c r="IM146" i="6"/>
  <c r="IB146" i="6"/>
  <c r="IG146" i="6"/>
  <c r="IL146" i="6"/>
  <c r="HJ146" i="6"/>
  <c r="HO146" i="6"/>
  <c r="HT146" i="6"/>
  <c r="HI146" i="6"/>
  <c r="HN146" i="6"/>
  <c r="HS146" i="6"/>
  <c r="GQ146" i="6"/>
  <c r="GV146" i="6"/>
  <c r="HA146" i="6"/>
  <c r="GP146" i="6"/>
  <c r="GU146" i="6"/>
  <c r="GZ146" i="6"/>
  <c r="CO128" i="6"/>
  <c r="CE19" i="6"/>
  <c r="CJ19" i="6"/>
  <c r="CO19" i="6"/>
  <c r="CE20" i="6"/>
  <c r="CJ20" i="6"/>
  <c r="CO20" i="6"/>
  <c r="CJ21" i="6"/>
  <c r="CO21" i="6"/>
  <c r="CE22" i="6"/>
  <c r="CJ22" i="6"/>
  <c r="CO22" i="6"/>
  <c r="CE23" i="6"/>
  <c r="CJ23" i="6"/>
  <c r="CO23" i="6"/>
  <c r="CE24" i="6"/>
  <c r="CJ24" i="6"/>
  <c r="CO24" i="6"/>
  <c r="CE25" i="6"/>
  <c r="CJ25" i="6"/>
  <c r="CO25" i="6"/>
  <c r="CE26" i="6"/>
  <c r="CJ26" i="6"/>
  <c r="CO26" i="6"/>
  <c r="CE27" i="6"/>
  <c r="CJ27" i="6"/>
  <c r="CO27" i="6"/>
  <c r="CJ28" i="6"/>
  <c r="CO28" i="6"/>
  <c r="CE29" i="6"/>
  <c r="CJ29" i="6"/>
  <c r="CO29" i="6"/>
  <c r="CE30" i="6"/>
  <c r="CJ30" i="6"/>
  <c r="CO30" i="6"/>
  <c r="CE31" i="6"/>
  <c r="CJ31" i="6"/>
  <c r="CO31" i="6"/>
  <c r="CE32" i="6"/>
  <c r="CJ32" i="6"/>
  <c r="CO32" i="6"/>
  <c r="CE33" i="6"/>
  <c r="CJ33" i="6"/>
  <c r="CO33" i="6"/>
  <c r="CE34" i="6"/>
  <c r="CJ34" i="6"/>
  <c r="CO34" i="6"/>
  <c r="CE35" i="6"/>
  <c r="CJ35" i="6"/>
  <c r="CO35" i="6"/>
  <c r="CE36" i="6"/>
  <c r="CJ36" i="6"/>
  <c r="CO36" i="6"/>
  <c r="CE37" i="6"/>
  <c r="CJ37" i="6"/>
  <c r="CO37" i="6"/>
  <c r="CE38" i="6"/>
  <c r="CJ38" i="6"/>
  <c r="CO38" i="6"/>
  <c r="CE39" i="6"/>
  <c r="CJ39" i="6"/>
  <c r="CO39" i="6"/>
  <c r="CE40" i="6"/>
  <c r="CJ40" i="6"/>
  <c r="CO40" i="6"/>
  <c r="CE41" i="6"/>
  <c r="CJ41" i="6"/>
  <c r="CO41" i="6"/>
  <c r="CE42" i="6"/>
  <c r="CJ42" i="6"/>
  <c r="CO42" i="6"/>
  <c r="CE43" i="6"/>
  <c r="CJ43" i="6"/>
  <c r="CO43" i="6"/>
  <c r="CE44" i="6"/>
  <c r="CJ44" i="6"/>
  <c r="CO44" i="6"/>
  <c r="CE45" i="6"/>
  <c r="CJ45" i="6"/>
  <c r="CO45" i="6"/>
  <c r="CE46" i="6"/>
  <c r="CJ46" i="6"/>
  <c r="CO46" i="6"/>
  <c r="CE47" i="6"/>
  <c r="CJ47" i="6"/>
  <c r="CO47" i="6"/>
  <c r="CE48" i="6"/>
  <c r="CJ48" i="6"/>
  <c r="CO48" i="6"/>
  <c r="CE49" i="6"/>
  <c r="CJ49" i="6"/>
  <c r="CO49" i="6"/>
  <c r="CE50" i="6"/>
  <c r="CJ50" i="6"/>
  <c r="CO50" i="6"/>
  <c r="CE51" i="6"/>
  <c r="CJ51" i="6"/>
  <c r="CO51" i="6"/>
  <c r="CE52" i="6"/>
  <c r="CJ52" i="6"/>
  <c r="CO52" i="6"/>
  <c r="CE53" i="6"/>
  <c r="CJ53" i="6"/>
  <c r="CO53" i="6"/>
  <c r="CE54" i="6"/>
  <c r="CJ54" i="6"/>
  <c r="CO54" i="6"/>
  <c r="CE55" i="6"/>
  <c r="CJ55" i="6"/>
  <c r="CO55" i="6"/>
  <c r="CE56" i="6"/>
  <c r="CJ56" i="6"/>
  <c r="CO56" i="6"/>
  <c r="CE57" i="6"/>
  <c r="CJ57" i="6"/>
  <c r="CO57" i="6"/>
  <c r="CE58" i="6"/>
  <c r="CJ58" i="6"/>
  <c r="CO58" i="6"/>
  <c r="CE59" i="6"/>
  <c r="CJ59" i="6"/>
  <c r="CO59" i="6"/>
  <c r="CE60" i="6"/>
  <c r="CJ60" i="6"/>
  <c r="CO60" i="6"/>
  <c r="CE61" i="6"/>
  <c r="CJ61" i="6"/>
  <c r="CO61" i="6"/>
  <c r="CE62" i="6"/>
  <c r="CJ62" i="6"/>
  <c r="CO62" i="6"/>
  <c r="CE63" i="6"/>
  <c r="CJ63" i="6"/>
  <c r="CO63" i="6"/>
  <c r="CE64" i="6"/>
  <c r="CJ64" i="6"/>
  <c r="CO64" i="6"/>
  <c r="CE65" i="6"/>
  <c r="CJ65" i="6"/>
  <c r="CO65" i="6"/>
  <c r="CE66" i="6"/>
  <c r="CJ66" i="6"/>
  <c r="CO66" i="6"/>
  <c r="CE67" i="6"/>
  <c r="CJ67" i="6"/>
  <c r="CO67" i="6"/>
  <c r="CE68" i="6"/>
  <c r="CJ68" i="6"/>
  <c r="CO68" i="6"/>
  <c r="CE69" i="6"/>
  <c r="CJ69" i="6"/>
  <c r="CO69" i="6"/>
  <c r="CE70" i="6"/>
  <c r="CJ70" i="6"/>
  <c r="CO70" i="6"/>
  <c r="CE71" i="6"/>
  <c r="CJ71" i="6"/>
  <c r="CO71" i="6"/>
  <c r="CE72" i="6"/>
  <c r="CJ72" i="6"/>
  <c r="CO72" i="6"/>
  <c r="CE73" i="6"/>
  <c r="CJ73" i="6"/>
  <c r="CO73" i="6"/>
  <c r="CE74" i="6"/>
  <c r="CJ74" i="6"/>
  <c r="CO74" i="6"/>
  <c r="CE75" i="6"/>
  <c r="CJ75" i="6"/>
  <c r="CO75" i="6"/>
  <c r="CE76" i="6"/>
  <c r="CJ76" i="6"/>
  <c r="CO76" i="6"/>
  <c r="CE77" i="6"/>
  <c r="CJ77" i="6"/>
  <c r="CO77" i="6"/>
  <c r="CE78" i="6"/>
  <c r="CJ78" i="6"/>
  <c r="CO78" i="6"/>
  <c r="CE79" i="6"/>
  <c r="CJ79" i="6"/>
  <c r="CO79" i="6"/>
  <c r="CE80" i="6"/>
  <c r="CJ80" i="6"/>
  <c r="CO80" i="6"/>
  <c r="CE81" i="6"/>
  <c r="CJ81" i="6"/>
  <c r="CO81" i="6"/>
  <c r="CE82" i="6"/>
  <c r="CJ82" i="6"/>
  <c r="CO82" i="6"/>
  <c r="CE83" i="6"/>
  <c r="CJ83" i="6"/>
  <c r="CO83" i="6"/>
  <c r="CE84" i="6"/>
  <c r="CJ84" i="6"/>
  <c r="CO84" i="6"/>
  <c r="CE85" i="6"/>
  <c r="CJ85" i="6"/>
  <c r="CO85" i="6"/>
  <c r="CE86" i="6"/>
  <c r="CJ86" i="6"/>
  <c r="CO86" i="6"/>
  <c r="CE87" i="6"/>
  <c r="CJ87" i="6"/>
  <c r="CO87" i="6"/>
  <c r="CE88" i="6"/>
  <c r="CJ88" i="6"/>
  <c r="CO88" i="6"/>
  <c r="CE89" i="6"/>
  <c r="CJ89" i="6"/>
  <c r="CO89" i="6"/>
  <c r="CE90" i="6"/>
  <c r="CJ90" i="6"/>
  <c r="CO90" i="6"/>
  <c r="CE91" i="6"/>
  <c r="CJ91" i="6"/>
  <c r="CO91" i="6"/>
  <c r="CE92" i="6"/>
  <c r="CJ92" i="6"/>
  <c r="CO92" i="6"/>
  <c r="CE93" i="6"/>
  <c r="CJ93" i="6"/>
  <c r="CO93" i="6"/>
  <c r="CE94" i="6"/>
  <c r="CJ94" i="6"/>
  <c r="CO94" i="6"/>
  <c r="CE95" i="6"/>
  <c r="CJ95" i="6"/>
  <c r="CO95" i="6"/>
  <c r="CE96" i="6"/>
  <c r="CJ96" i="6"/>
  <c r="CO96" i="6"/>
  <c r="CE97" i="6"/>
  <c r="CJ97" i="6"/>
  <c r="CO97" i="6"/>
  <c r="CE98" i="6"/>
  <c r="CJ98" i="6"/>
  <c r="CO98" i="6"/>
  <c r="CE99" i="6"/>
  <c r="CJ99" i="6"/>
  <c r="CO99" i="6"/>
  <c r="CE100" i="6"/>
  <c r="CJ100" i="6"/>
  <c r="CO100" i="6"/>
  <c r="CE101" i="6"/>
  <c r="CJ101" i="6"/>
  <c r="CO101" i="6"/>
  <c r="CE102" i="6"/>
  <c r="CJ102" i="6"/>
  <c r="CO102" i="6"/>
  <c r="CE103" i="6"/>
  <c r="CJ103" i="6"/>
  <c r="CO103" i="6"/>
  <c r="CE104" i="6"/>
  <c r="CJ104" i="6"/>
  <c r="CO104" i="6"/>
  <c r="CE105" i="6"/>
  <c r="CJ105" i="6"/>
  <c r="CO105" i="6"/>
  <c r="CE106" i="6"/>
  <c r="CJ106" i="6"/>
  <c r="CO106" i="6"/>
  <c r="CE107" i="6"/>
  <c r="CJ107" i="6"/>
  <c r="CO107" i="6"/>
  <c r="CE108" i="6"/>
  <c r="CJ108" i="6"/>
  <c r="CO108" i="6"/>
  <c r="CE109" i="6"/>
  <c r="CJ109" i="6"/>
  <c r="CO109" i="6"/>
  <c r="CE110" i="6"/>
  <c r="CJ110" i="6"/>
  <c r="CO110" i="6"/>
  <c r="CE111" i="6"/>
  <c r="CJ111" i="6"/>
  <c r="CO111" i="6"/>
  <c r="CE112" i="6"/>
  <c r="CJ112" i="6"/>
  <c r="CO112" i="6"/>
  <c r="CE113" i="6"/>
  <c r="CJ113" i="6"/>
  <c r="CO113" i="6"/>
  <c r="CE114" i="6"/>
  <c r="CJ114" i="6"/>
  <c r="CO114" i="6"/>
  <c r="CE115" i="6"/>
  <c r="CJ115" i="6"/>
  <c r="CO115" i="6"/>
  <c r="CE116" i="6"/>
  <c r="CJ116" i="6"/>
  <c r="CO116" i="6"/>
  <c r="CE117" i="6"/>
  <c r="CJ117" i="6"/>
  <c r="CO117" i="6"/>
  <c r="CE118" i="6"/>
  <c r="CJ118" i="6"/>
  <c r="CO118" i="6"/>
  <c r="CE119" i="6"/>
  <c r="CJ119" i="6"/>
  <c r="CO119" i="6"/>
  <c r="CE120" i="6"/>
  <c r="CJ120" i="6"/>
  <c r="CO120" i="6"/>
  <c r="CE121" i="6"/>
  <c r="CJ121" i="6"/>
  <c r="CO121" i="6"/>
  <c r="CE122" i="6"/>
  <c r="CJ122" i="6"/>
  <c r="CO122" i="6"/>
  <c r="BZ123" i="6"/>
  <c r="CE123" i="6"/>
  <c r="CJ123" i="6"/>
  <c r="CO123" i="6"/>
  <c r="CE124" i="6"/>
  <c r="CJ124" i="6"/>
  <c r="CO124" i="6"/>
  <c r="CO126" i="6"/>
  <c r="CI19" i="6"/>
  <c r="CN19" i="6"/>
  <c r="CI20" i="6"/>
  <c r="CN20" i="6"/>
  <c r="CI21" i="6"/>
  <c r="CN21" i="6"/>
  <c r="CI22" i="6"/>
  <c r="CN22" i="6"/>
  <c r="CI23" i="6"/>
  <c r="CN23" i="6"/>
  <c r="CI24" i="6"/>
  <c r="CN24" i="6"/>
  <c r="CI25" i="6"/>
  <c r="CN25" i="6"/>
  <c r="CI26" i="6"/>
  <c r="CN26" i="6"/>
  <c r="CI27" i="6"/>
  <c r="CN27" i="6"/>
  <c r="CI28" i="6"/>
  <c r="CN28" i="6"/>
  <c r="CI29" i="6"/>
  <c r="CN29" i="6"/>
  <c r="CI30" i="6"/>
  <c r="CN30" i="6"/>
  <c r="CI31" i="6"/>
  <c r="CN31" i="6"/>
  <c r="CI32" i="6"/>
  <c r="CN32" i="6"/>
  <c r="CI33" i="6"/>
  <c r="CN33" i="6"/>
  <c r="CI34" i="6"/>
  <c r="CN34" i="6"/>
  <c r="CI35" i="6"/>
  <c r="CN35" i="6"/>
  <c r="CI36" i="6"/>
  <c r="CN36" i="6"/>
  <c r="CI37" i="6"/>
  <c r="CN37" i="6"/>
  <c r="CI38" i="6"/>
  <c r="CN38" i="6"/>
  <c r="CI39" i="6"/>
  <c r="CN39" i="6"/>
  <c r="CI40" i="6"/>
  <c r="CN40" i="6"/>
  <c r="CI41" i="6"/>
  <c r="CN41" i="6"/>
  <c r="CI42" i="6"/>
  <c r="CN42" i="6"/>
  <c r="CI43" i="6"/>
  <c r="CN43" i="6"/>
  <c r="CI44" i="6"/>
  <c r="CN44" i="6"/>
  <c r="CI45" i="6"/>
  <c r="CN45" i="6"/>
  <c r="CI46" i="6"/>
  <c r="CN46" i="6"/>
  <c r="CI47" i="6"/>
  <c r="CN47" i="6"/>
  <c r="CI48" i="6"/>
  <c r="CN48" i="6"/>
  <c r="CI49" i="6"/>
  <c r="CN49" i="6"/>
  <c r="CI50" i="6"/>
  <c r="CN50" i="6"/>
  <c r="CI51" i="6"/>
  <c r="CN51" i="6"/>
  <c r="CI52" i="6"/>
  <c r="CN52" i="6"/>
  <c r="CI53" i="6"/>
  <c r="CN53" i="6"/>
  <c r="CI54" i="6"/>
  <c r="CN54" i="6"/>
  <c r="CI55" i="6"/>
  <c r="CN55" i="6"/>
  <c r="CI56" i="6"/>
  <c r="CN56" i="6"/>
  <c r="CI57" i="6"/>
  <c r="CN57" i="6"/>
  <c r="CI58" i="6"/>
  <c r="CN58" i="6"/>
  <c r="CI59" i="6"/>
  <c r="CN59" i="6"/>
  <c r="CI60" i="6"/>
  <c r="CN60" i="6"/>
  <c r="CI61" i="6"/>
  <c r="CN61" i="6"/>
  <c r="CI62" i="6"/>
  <c r="CN62" i="6"/>
  <c r="CI63" i="6"/>
  <c r="CN63" i="6"/>
  <c r="CI64" i="6"/>
  <c r="CN64" i="6"/>
  <c r="CI65" i="6"/>
  <c r="CN65" i="6"/>
  <c r="CI66" i="6"/>
  <c r="CN66" i="6"/>
  <c r="CI67" i="6"/>
  <c r="CN67" i="6"/>
  <c r="CI68" i="6"/>
  <c r="CN68" i="6"/>
  <c r="CI69" i="6"/>
  <c r="CN69" i="6"/>
  <c r="CI70" i="6"/>
  <c r="CN70" i="6"/>
  <c r="CI71" i="6"/>
  <c r="CN71" i="6"/>
  <c r="CI72" i="6"/>
  <c r="CN72" i="6"/>
  <c r="CI73" i="6"/>
  <c r="CN73" i="6"/>
  <c r="CI74" i="6"/>
  <c r="CN74" i="6"/>
  <c r="CI75" i="6"/>
  <c r="CN75" i="6"/>
  <c r="CI76" i="6"/>
  <c r="CN76" i="6"/>
  <c r="CI77" i="6"/>
  <c r="CN77" i="6"/>
  <c r="CI78" i="6"/>
  <c r="CN78" i="6"/>
  <c r="CI79" i="6"/>
  <c r="CN79" i="6"/>
  <c r="CI80" i="6"/>
  <c r="CN80" i="6"/>
  <c r="CI81" i="6"/>
  <c r="CN81" i="6"/>
  <c r="CI82" i="6"/>
  <c r="CN82" i="6"/>
  <c r="CI83" i="6"/>
  <c r="CN83" i="6"/>
  <c r="CI84" i="6"/>
  <c r="CN84" i="6"/>
  <c r="CI85" i="6"/>
  <c r="CN85" i="6"/>
  <c r="CI86" i="6"/>
  <c r="CN86" i="6"/>
  <c r="CI87" i="6"/>
  <c r="CN87" i="6"/>
  <c r="CI88" i="6"/>
  <c r="CN88" i="6"/>
  <c r="CI89" i="6"/>
  <c r="CN89" i="6"/>
  <c r="CI90" i="6"/>
  <c r="CN90" i="6"/>
  <c r="CI91" i="6"/>
  <c r="CN91" i="6"/>
  <c r="CI92" i="6"/>
  <c r="CN92" i="6"/>
  <c r="CI93" i="6"/>
  <c r="CN93" i="6"/>
  <c r="CI94" i="6"/>
  <c r="CN94" i="6"/>
  <c r="CI95" i="6"/>
  <c r="CN95" i="6"/>
  <c r="CI96" i="6"/>
  <c r="CN96" i="6"/>
  <c r="CI97" i="6"/>
  <c r="CN97" i="6"/>
  <c r="CI98" i="6"/>
  <c r="CN98" i="6"/>
  <c r="CI99" i="6"/>
  <c r="CN99" i="6"/>
  <c r="CI100" i="6"/>
  <c r="CN100" i="6"/>
  <c r="CI101" i="6"/>
  <c r="CN101" i="6"/>
  <c r="CI102" i="6"/>
  <c r="CN102" i="6"/>
  <c r="CI103" i="6"/>
  <c r="CN103" i="6"/>
  <c r="CI104" i="6"/>
  <c r="CN104" i="6"/>
  <c r="CI105" i="6"/>
  <c r="CN105" i="6"/>
  <c r="CI106" i="6"/>
  <c r="CN106" i="6"/>
  <c r="CI107" i="6"/>
  <c r="CN107" i="6"/>
  <c r="CI108" i="6"/>
  <c r="CN108" i="6"/>
  <c r="CI109" i="6"/>
  <c r="CN109" i="6"/>
  <c r="CI110" i="6"/>
  <c r="CN110" i="6"/>
  <c r="CI111" i="6"/>
  <c r="CN111" i="6"/>
  <c r="CI112" i="6"/>
  <c r="CN112" i="6"/>
  <c r="CI113" i="6"/>
  <c r="CN113" i="6"/>
  <c r="CI114" i="6"/>
  <c r="CN114" i="6"/>
  <c r="CI115" i="6"/>
  <c r="CN115" i="6"/>
  <c r="CI116" i="6"/>
  <c r="CN116" i="6"/>
  <c r="CI117" i="6"/>
  <c r="CN117" i="6"/>
  <c r="CI118" i="6"/>
  <c r="CN118" i="6"/>
  <c r="CI119" i="6"/>
  <c r="CN119" i="6"/>
  <c r="CI120" i="6"/>
  <c r="CN120" i="6"/>
  <c r="CI121" i="6"/>
  <c r="CN121" i="6"/>
  <c r="CI122" i="6"/>
  <c r="CN122" i="6"/>
  <c r="CI123" i="6"/>
  <c r="CN123" i="6"/>
  <c r="CI124" i="6"/>
  <c r="CN124" i="6"/>
  <c r="CN126" i="6"/>
  <c r="BY136" i="6"/>
  <c r="CD136" i="6"/>
  <c r="CI136" i="6"/>
  <c r="CN136" i="6"/>
  <c r="CN137" i="6"/>
  <c r="CO129" i="6"/>
  <c r="CN145" i="6"/>
  <c r="CN146" i="6"/>
  <c r="CO146" i="6"/>
  <c r="CJ128" i="6"/>
  <c r="CJ126" i="6"/>
  <c r="CI126" i="6"/>
  <c r="CI137" i="6"/>
  <c r="CJ129" i="6"/>
  <c r="CI145" i="6"/>
  <c r="CI146" i="6"/>
  <c r="CE128" i="6"/>
  <c r="CE126" i="6"/>
  <c r="CD19" i="6"/>
  <c r="CD20" i="6"/>
  <c r="CD21" i="6"/>
  <c r="CD22" i="6"/>
  <c r="CD23" i="6"/>
  <c r="CD24" i="6"/>
  <c r="CD25" i="6"/>
  <c r="CD26" i="6"/>
  <c r="CD27" i="6"/>
  <c r="CD28" i="6"/>
  <c r="CD29" i="6"/>
  <c r="CD30" i="6"/>
  <c r="CD31" i="6"/>
  <c r="CD32" i="6"/>
  <c r="CD33" i="6"/>
  <c r="CD34" i="6"/>
  <c r="CD35" i="6"/>
  <c r="CD36" i="6"/>
  <c r="CD37" i="6"/>
  <c r="CD38" i="6"/>
  <c r="CD39" i="6"/>
  <c r="CD40" i="6"/>
  <c r="CD41" i="6"/>
  <c r="CD42" i="6"/>
  <c r="CD43" i="6"/>
  <c r="CD44" i="6"/>
  <c r="CD45" i="6"/>
  <c r="CD46" i="6"/>
  <c r="CD47" i="6"/>
  <c r="CD48" i="6"/>
  <c r="CD49" i="6"/>
  <c r="CD50" i="6"/>
  <c r="CD51" i="6"/>
  <c r="CD52" i="6"/>
  <c r="CD53" i="6"/>
  <c r="CD54" i="6"/>
  <c r="CD55" i="6"/>
  <c r="CD56" i="6"/>
  <c r="CD57" i="6"/>
  <c r="CD58" i="6"/>
  <c r="CD59" i="6"/>
  <c r="CD60" i="6"/>
  <c r="CD61" i="6"/>
  <c r="CD62" i="6"/>
  <c r="CD63" i="6"/>
  <c r="CD64" i="6"/>
  <c r="CD65" i="6"/>
  <c r="CD66" i="6"/>
  <c r="CD67" i="6"/>
  <c r="CD68" i="6"/>
  <c r="CD69" i="6"/>
  <c r="CD70" i="6"/>
  <c r="CD71" i="6"/>
  <c r="CD72" i="6"/>
  <c r="CD73" i="6"/>
  <c r="CD74" i="6"/>
  <c r="CD75" i="6"/>
  <c r="CD76" i="6"/>
  <c r="CD77" i="6"/>
  <c r="CD78" i="6"/>
  <c r="CD79" i="6"/>
  <c r="CD80" i="6"/>
  <c r="CD81" i="6"/>
  <c r="CD82" i="6"/>
  <c r="CD83" i="6"/>
  <c r="CD84" i="6"/>
  <c r="CD85" i="6"/>
  <c r="CD86" i="6"/>
  <c r="CD87" i="6"/>
  <c r="CD88" i="6"/>
  <c r="CD89" i="6"/>
  <c r="CD90" i="6"/>
  <c r="CD91" i="6"/>
  <c r="CD92" i="6"/>
  <c r="CD93" i="6"/>
  <c r="CD94" i="6"/>
  <c r="CD95" i="6"/>
  <c r="CD96" i="6"/>
  <c r="CD97" i="6"/>
  <c r="CD98" i="6"/>
  <c r="CD99" i="6"/>
  <c r="CD100" i="6"/>
  <c r="CD101" i="6"/>
  <c r="CD102" i="6"/>
  <c r="CD103" i="6"/>
  <c r="CD104" i="6"/>
  <c r="CD105" i="6"/>
  <c r="CD106" i="6"/>
  <c r="CD107" i="6"/>
  <c r="CD108" i="6"/>
  <c r="CD109" i="6"/>
  <c r="CD110" i="6"/>
  <c r="CD111" i="6"/>
  <c r="CD112" i="6"/>
  <c r="CD113" i="6"/>
  <c r="CD114" i="6"/>
  <c r="CD115" i="6"/>
  <c r="CD116" i="6"/>
  <c r="CD117" i="6"/>
  <c r="CD118" i="6"/>
  <c r="CD119" i="6"/>
  <c r="CD120" i="6"/>
  <c r="CD121" i="6"/>
  <c r="CD122" i="6"/>
  <c r="CD123" i="6"/>
  <c r="CD124" i="6"/>
  <c r="CD126" i="6"/>
  <c r="CD137" i="6"/>
  <c r="CE129" i="6"/>
  <c r="CD145" i="6"/>
  <c r="CD146" i="6"/>
  <c r="BZ21" i="6"/>
  <c r="BZ126" i="6"/>
  <c r="BY126" i="6"/>
  <c r="BY137" i="6"/>
  <c r="BZ129" i="6"/>
  <c r="BY145" i="6"/>
  <c r="BY146" i="6"/>
  <c r="BU145" i="6"/>
  <c r="BU146" i="6"/>
  <c r="BP145" i="6"/>
  <c r="BP146" i="6"/>
  <c r="BK145" i="6"/>
  <c r="BK146" i="6"/>
  <c r="BF145" i="6"/>
  <c r="BF146" i="6"/>
  <c r="BG146" i="6"/>
  <c r="SW145" i="6"/>
  <c r="TB145" i="6"/>
  <c r="TG145" i="6"/>
  <c r="SB145" i="6"/>
  <c r="SG145" i="6"/>
  <c r="SL145" i="6"/>
  <c r="SA145" i="6"/>
  <c r="SF145" i="6"/>
  <c r="SK145" i="6"/>
  <c r="RU145" i="6"/>
  <c r="RP145" i="6"/>
  <c r="RK145" i="6"/>
  <c r="RF145" i="6"/>
  <c r="OH145" i="6"/>
  <c r="OB145" i="6"/>
  <c r="NV145" i="6"/>
  <c r="NP145" i="6"/>
  <c r="MW145" i="6"/>
  <c r="NC145" i="6"/>
  <c r="NI145" i="6"/>
  <c r="LZ145" i="6"/>
  <c r="MF145" i="6"/>
  <c r="ML145" i="6"/>
  <c r="LP144" i="6"/>
  <c r="LP145" i="6"/>
  <c r="LJ144" i="6"/>
  <c r="LJ145" i="6"/>
  <c r="LD144" i="6"/>
  <c r="LD145" i="6"/>
  <c r="KX144" i="6"/>
  <c r="KX145" i="6"/>
  <c r="KY145" i="6"/>
  <c r="IC145" i="6"/>
  <c r="IH145" i="6"/>
  <c r="IM145" i="6"/>
  <c r="IB145" i="6"/>
  <c r="IG145" i="6"/>
  <c r="IL145" i="6"/>
  <c r="HJ145" i="6"/>
  <c r="HO145" i="6"/>
  <c r="HT145" i="6"/>
  <c r="HI145" i="6"/>
  <c r="HN145" i="6"/>
  <c r="HS145" i="6"/>
  <c r="GQ145" i="6"/>
  <c r="GV145" i="6"/>
  <c r="HA145" i="6"/>
  <c r="GP145" i="6"/>
  <c r="GU145" i="6"/>
  <c r="GZ145" i="6"/>
  <c r="FZ127" i="6"/>
  <c r="GE127" i="6"/>
  <c r="GJ127" i="6"/>
  <c r="FZ19" i="6"/>
  <c r="GE19" i="6"/>
  <c r="GJ19" i="6"/>
  <c r="FZ20" i="6"/>
  <c r="GE20" i="6"/>
  <c r="GJ20" i="6"/>
  <c r="GE21" i="6"/>
  <c r="GJ21" i="6"/>
  <c r="FZ22" i="6"/>
  <c r="GE22" i="6"/>
  <c r="GJ22" i="6"/>
  <c r="FZ23" i="6"/>
  <c r="GE23" i="6"/>
  <c r="GJ23" i="6"/>
  <c r="FZ24" i="6"/>
  <c r="GE24" i="6"/>
  <c r="GJ24" i="6"/>
  <c r="FZ25" i="6"/>
  <c r="GE25" i="6"/>
  <c r="GJ25" i="6"/>
  <c r="FZ26" i="6"/>
  <c r="GE26" i="6"/>
  <c r="GJ26" i="6"/>
  <c r="FZ27" i="6"/>
  <c r="GE27" i="6"/>
  <c r="GJ27" i="6"/>
  <c r="FZ28" i="6"/>
  <c r="GE28" i="6"/>
  <c r="GJ28" i="6"/>
  <c r="FZ29" i="6"/>
  <c r="GE29" i="6"/>
  <c r="GJ29" i="6"/>
  <c r="FZ30" i="6"/>
  <c r="GE30" i="6"/>
  <c r="GJ30" i="6"/>
  <c r="FZ31" i="6"/>
  <c r="GE31" i="6"/>
  <c r="GJ31" i="6"/>
  <c r="FZ32" i="6"/>
  <c r="GE32" i="6"/>
  <c r="GJ32" i="6"/>
  <c r="FZ33" i="6"/>
  <c r="GE33" i="6"/>
  <c r="GJ33" i="6"/>
  <c r="FZ34" i="6"/>
  <c r="GE34" i="6"/>
  <c r="GJ34" i="6"/>
  <c r="FZ35" i="6"/>
  <c r="GE35" i="6"/>
  <c r="GJ35" i="6"/>
  <c r="FZ36" i="6"/>
  <c r="GE36" i="6"/>
  <c r="GJ36" i="6"/>
  <c r="FZ37" i="6"/>
  <c r="GE37" i="6"/>
  <c r="GJ37" i="6"/>
  <c r="FZ38" i="6"/>
  <c r="GE38" i="6"/>
  <c r="GJ38" i="6"/>
  <c r="FU39" i="6"/>
  <c r="FZ39" i="6"/>
  <c r="GE39" i="6"/>
  <c r="GJ39" i="6"/>
  <c r="FZ40" i="6"/>
  <c r="GE40" i="6"/>
  <c r="GJ40" i="6"/>
  <c r="GE41" i="6"/>
  <c r="GJ41" i="6"/>
  <c r="FZ42" i="6"/>
  <c r="GE42" i="6"/>
  <c r="GJ42" i="6"/>
  <c r="FZ43" i="6"/>
  <c r="GE43" i="6"/>
  <c r="GJ43" i="6"/>
  <c r="FZ44" i="6"/>
  <c r="GE44" i="6"/>
  <c r="GJ44" i="6"/>
  <c r="FZ45" i="6"/>
  <c r="GE45" i="6"/>
  <c r="GJ45" i="6"/>
  <c r="FZ46" i="6"/>
  <c r="GE46" i="6"/>
  <c r="GJ46" i="6"/>
  <c r="FZ47" i="6"/>
  <c r="GE47" i="6"/>
  <c r="GJ47" i="6"/>
  <c r="FZ48" i="6"/>
  <c r="GE48" i="6"/>
  <c r="GJ48" i="6"/>
  <c r="FZ49" i="6"/>
  <c r="GE49" i="6"/>
  <c r="GJ49" i="6"/>
  <c r="FZ50" i="6"/>
  <c r="GE50" i="6"/>
  <c r="GJ50" i="6"/>
  <c r="FZ51" i="6"/>
  <c r="GE51" i="6"/>
  <c r="GJ51" i="6"/>
  <c r="FZ52" i="6"/>
  <c r="GE52" i="6"/>
  <c r="GJ52" i="6"/>
  <c r="FZ53" i="6"/>
  <c r="GE53" i="6"/>
  <c r="GJ53" i="6"/>
  <c r="FZ54" i="6"/>
  <c r="GE54" i="6"/>
  <c r="GJ54" i="6"/>
  <c r="FZ55" i="6"/>
  <c r="GE55" i="6"/>
  <c r="GJ55" i="6"/>
  <c r="FZ56" i="6"/>
  <c r="GE56" i="6"/>
  <c r="GJ56" i="6"/>
  <c r="FZ57" i="6"/>
  <c r="GE57" i="6"/>
  <c r="GJ57" i="6"/>
  <c r="FZ58" i="6"/>
  <c r="GE58" i="6"/>
  <c r="GJ58" i="6"/>
  <c r="FZ59" i="6"/>
  <c r="GE59" i="6"/>
  <c r="GJ59" i="6"/>
  <c r="FZ60" i="6"/>
  <c r="GE60" i="6"/>
  <c r="GJ60" i="6"/>
  <c r="FZ61" i="6"/>
  <c r="GE61" i="6"/>
  <c r="GJ61" i="6"/>
  <c r="FZ62" i="6"/>
  <c r="GE62" i="6"/>
  <c r="GJ62" i="6"/>
  <c r="FZ63" i="6"/>
  <c r="GE63" i="6"/>
  <c r="GJ63" i="6"/>
  <c r="FZ64" i="6"/>
  <c r="GE64" i="6"/>
  <c r="GJ64" i="6"/>
  <c r="FZ65" i="6"/>
  <c r="GE65" i="6"/>
  <c r="GJ65" i="6"/>
  <c r="FZ66" i="6"/>
  <c r="GE66" i="6"/>
  <c r="GJ66" i="6"/>
  <c r="FZ67" i="6"/>
  <c r="GE67" i="6"/>
  <c r="GJ67" i="6"/>
  <c r="FZ68" i="6"/>
  <c r="GE68" i="6"/>
  <c r="GJ68" i="6"/>
  <c r="FZ69" i="6"/>
  <c r="GE69" i="6"/>
  <c r="GJ69" i="6"/>
  <c r="FZ70" i="6"/>
  <c r="GE70" i="6"/>
  <c r="GJ70" i="6"/>
  <c r="FZ71" i="6"/>
  <c r="GE71" i="6"/>
  <c r="GJ71" i="6"/>
  <c r="FZ72" i="6"/>
  <c r="GE72" i="6"/>
  <c r="GJ72" i="6"/>
  <c r="FZ73" i="6"/>
  <c r="GE73" i="6"/>
  <c r="GJ73" i="6"/>
  <c r="FZ74" i="6"/>
  <c r="GE74" i="6"/>
  <c r="GJ74" i="6"/>
  <c r="FZ75" i="6"/>
  <c r="GE75" i="6"/>
  <c r="GJ75" i="6"/>
  <c r="FZ76" i="6"/>
  <c r="GE76" i="6"/>
  <c r="GJ76" i="6"/>
  <c r="FZ77" i="6"/>
  <c r="GE77" i="6"/>
  <c r="GJ77" i="6"/>
  <c r="FZ78" i="6"/>
  <c r="GE78" i="6"/>
  <c r="GJ78" i="6"/>
  <c r="FZ79" i="6"/>
  <c r="GE79" i="6"/>
  <c r="GJ79" i="6"/>
  <c r="FZ80" i="6"/>
  <c r="GE80" i="6"/>
  <c r="GJ80" i="6"/>
  <c r="FZ81" i="6"/>
  <c r="GE81" i="6"/>
  <c r="GJ81" i="6"/>
  <c r="FZ82" i="6"/>
  <c r="GE82" i="6"/>
  <c r="GJ82" i="6"/>
  <c r="FZ83" i="6"/>
  <c r="GE83" i="6"/>
  <c r="GJ83" i="6"/>
  <c r="FZ84" i="6"/>
  <c r="GE84" i="6"/>
  <c r="GJ84" i="6"/>
  <c r="FZ85" i="6"/>
  <c r="GE85" i="6"/>
  <c r="GJ85" i="6"/>
  <c r="FZ86" i="6"/>
  <c r="GE86" i="6"/>
  <c r="GJ86" i="6"/>
  <c r="FZ87" i="6"/>
  <c r="GE87" i="6"/>
  <c r="GJ87" i="6"/>
  <c r="FZ88" i="6"/>
  <c r="GE88" i="6"/>
  <c r="GJ88" i="6"/>
  <c r="FZ89" i="6"/>
  <c r="GE89" i="6"/>
  <c r="GJ89" i="6"/>
  <c r="FZ90" i="6"/>
  <c r="GE90" i="6"/>
  <c r="GJ90" i="6"/>
  <c r="FZ91" i="6"/>
  <c r="GE91" i="6"/>
  <c r="GJ91" i="6"/>
  <c r="FZ92" i="6"/>
  <c r="GE92" i="6"/>
  <c r="GJ92" i="6"/>
  <c r="FZ93" i="6"/>
  <c r="GE93" i="6"/>
  <c r="GJ93" i="6"/>
  <c r="FZ94" i="6"/>
  <c r="GE94" i="6"/>
  <c r="GJ94" i="6"/>
  <c r="FZ95" i="6"/>
  <c r="GE95" i="6"/>
  <c r="GJ95" i="6"/>
  <c r="FZ96" i="6"/>
  <c r="GE96" i="6"/>
  <c r="GJ96" i="6"/>
  <c r="FZ97" i="6"/>
  <c r="GE97" i="6"/>
  <c r="GJ97" i="6"/>
  <c r="FZ98" i="6"/>
  <c r="GE98" i="6"/>
  <c r="GJ98" i="6"/>
  <c r="FZ99" i="6"/>
  <c r="GE99" i="6"/>
  <c r="GJ99" i="6"/>
  <c r="FZ100" i="6"/>
  <c r="GE100" i="6"/>
  <c r="GJ100" i="6"/>
  <c r="FZ101" i="6"/>
  <c r="GE101" i="6"/>
  <c r="GJ101" i="6"/>
  <c r="FZ102" i="6"/>
  <c r="GE102" i="6"/>
  <c r="GJ102" i="6"/>
  <c r="FZ103" i="6"/>
  <c r="GE103" i="6"/>
  <c r="GJ103" i="6"/>
  <c r="FZ104" i="6"/>
  <c r="GE104" i="6"/>
  <c r="GJ104" i="6"/>
  <c r="FZ105" i="6"/>
  <c r="GE105" i="6"/>
  <c r="GJ105" i="6"/>
  <c r="FZ106" i="6"/>
  <c r="GE106" i="6"/>
  <c r="GJ106" i="6"/>
  <c r="FZ107" i="6"/>
  <c r="GE107" i="6"/>
  <c r="GJ107" i="6"/>
  <c r="FZ108" i="6"/>
  <c r="GE108" i="6"/>
  <c r="GJ108" i="6"/>
  <c r="FZ109" i="6"/>
  <c r="GE109" i="6"/>
  <c r="GJ109" i="6"/>
  <c r="FZ110" i="6"/>
  <c r="GE110" i="6"/>
  <c r="GJ110" i="6"/>
  <c r="FZ111" i="6"/>
  <c r="GE111" i="6"/>
  <c r="GJ111" i="6"/>
  <c r="FZ112" i="6"/>
  <c r="GE112" i="6"/>
  <c r="GJ112" i="6"/>
  <c r="FZ113" i="6"/>
  <c r="GE113" i="6"/>
  <c r="GJ113" i="6"/>
  <c r="FZ114" i="6"/>
  <c r="GE114" i="6"/>
  <c r="GJ114" i="6"/>
  <c r="FZ115" i="6"/>
  <c r="GE115" i="6"/>
  <c r="GJ115" i="6"/>
  <c r="FZ116" i="6"/>
  <c r="GE116" i="6"/>
  <c r="GJ116" i="6"/>
  <c r="FZ117" i="6"/>
  <c r="GE117" i="6"/>
  <c r="GJ117" i="6"/>
  <c r="FZ118" i="6"/>
  <c r="GE118" i="6"/>
  <c r="GJ118" i="6"/>
  <c r="FZ119" i="6"/>
  <c r="GE119" i="6"/>
  <c r="GJ119" i="6"/>
  <c r="FZ120" i="6"/>
  <c r="GE120" i="6"/>
  <c r="GJ120" i="6"/>
  <c r="FZ121" i="6"/>
  <c r="GE121" i="6"/>
  <c r="GJ121" i="6"/>
  <c r="FU122" i="6"/>
  <c r="FZ122" i="6"/>
  <c r="GE122" i="6"/>
  <c r="GJ122" i="6"/>
  <c r="FZ123" i="6"/>
  <c r="GE123" i="6"/>
  <c r="GJ123" i="6"/>
  <c r="GJ125" i="6"/>
  <c r="FY19" i="6"/>
  <c r="GD19" i="6"/>
  <c r="GI19" i="6"/>
  <c r="FY20" i="6"/>
  <c r="GD20" i="6"/>
  <c r="GI20" i="6"/>
  <c r="FY21" i="6"/>
  <c r="GD21" i="6"/>
  <c r="GI21" i="6"/>
  <c r="FY22" i="6"/>
  <c r="GD22" i="6"/>
  <c r="GI22" i="6"/>
  <c r="FY23" i="6"/>
  <c r="GD23" i="6"/>
  <c r="GI23" i="6"/>
  <c r="FY24" i="6"/>
  <c r="GD24" i="6"/>
  <c r="GI24" i="6"/>
  <c r="FY25" i="6"/>
  <c r="GD25" i="6"/>
  <c r="GI25" i="6"/>
  <c r="FY26" i="6"/>
  <c r="GD26" i="6"/>
  <c r="GI26" i="6"/>
  <c r="FY27" i="6"/>
  <c r="GD27" i="6"/>
  <c r="GI27" i="6"/>
  <c r="FY28" i="6"/>
  <c r="GD28" i="6"/>
  <c r="GI28" i="6"/>
  <c r="FY29" i="6"/>
  <c r="GD29" i="6"/>
  <c r="GI29" i="6"/>
  <c r="FY30" i="6"/>
  <c r="GD30" i="6"/>
  <c r="GI30" i="6"/>
  <c r="FY31" i="6"/>
  <c r="GD31" i="6"/>
  <c r="GI31" i="6"/>
  <c r="FY32" i="6"/>
  <c r="GD32" i="6"/>
  <c r="GI32" i="6"/>
  <c r="FY33" i="6"/>
  <c r="GD33" i="6"/>
  <c r="GI33" i="6"/>
  <c r="FY34" i="6"/>
  <c r="GD34" i="6"/>
  <c r="GI34" i="6"/>
  <c r="FY35" i="6"/>
  <c r="GD35" i="6"/>
  <c r="GI35" i="6"/>
  <c r="FY36" i="6"/>
  <c r="GD36" i="6"/>
  <c r="GI36" i="6"/>
  <c r="FY37" i="6"/>
  <c r="GD37" i="6"/>
  <c r="GI37" i="6"/>
  <c r="FY38" i="6"/>
  <c r="GD38" i="6"/>
  <c r="GI38" i="6"/>
  <c r="FY39" i="6"/>
  <c r="GD39" i="6"/>
  <c r="GI39" i="6"/>
  <c r="FY40" i="6"/>
  <c r="GD40" i="6"/>
  <c r="GI40" i="6"/>
  <c r="FY41" i="6"/>
  <c r="GD41" i="6"/>
  <c r="GI41" i="6"/>
  <c r="FY42" i="6"/>
  <c r="GD42" i="6"/>
  <c r="GI42" i="6"/>
  <c r="FY43" i="6"/>
  <c r="GD43" i="6"/>
  <c r="GI43" i="6"/>
  <c r="FY44" i="6"/>
  <c r="GD44" i="6"/>
  <c r="GI44" i="6"/>
  <c r="FY45" i="6"/>
  <c r="GD45" i="6"/>
  <c r="GI45" i="6"/>
  <c r="FY46" i="6"/>
  <c r="GD46" i="6"/>
  <c r="GI46" i="6"/>
  <c r="FY47" i="6"/>
  <c r="GD47" i="6"/>
  <c r="GI47" i="6"/>
  <c r="FY48" i="6"/>
  <c r="GD48" i="6"/>
  <c r="GI48" i="6"/>
  <c r="FY49" i="6"/>
  <c r="GD49" i="6"/>
  <c r="GI49" i="6"/>
  <c r="FY50" i="6"/>
  <c r="GD50" i="6"/>
  <c r="GI50" i="6"/>
  <c r="FY51" i="6"/>
  <c r="GD51" i="6"/>
  <c r="GI51" i="6"/>
  <c r="FY52" i="6"/>
  <c r="GD52" i="6"/>
  <c r="GI52" i="6"/>
  <c r="FY53" i="6"/>
  <c r="GD53" i="6"/>
  <c r="GI53" i="6"/>
  <c r="FY54" i="6"/>
  <c r="GD54" i="6"/>
  <c r="GI54" i="6"/>
  <c r="FY55" i="6"/>
  <c r="GD55" i="6"/>
  <c r="GI55" i="6"/>
  <c r="FY56" i="6"/>
  <c r="GD56" i="6"/>
  <c r="GI56" i="6"/>
  <c r="FY57" i="6"/>
  <c r="GD57" i="6"/>
  <c r="GI57" i="6"/>
  <c r="FY58" i="6"/>
  <c r="GD58" i="6"/>
  <c r="GI58" i="6"/>
  <c r="FY59" i="6"/>
  <c r="GD59" i="6"/>
  <c r="GI59" i="6"/>
  <c r="FY60" i="6"/>
  <c r="GD60" i="6"/>
  <c r="GI60" i="6"/>
  <c r="FY61" i="6"/>
  <c r="GD61" i="6"/>
  <c r="GI61" i="6"/>
  <c r="FY62" i="6"/>
  <c r="GD62" i="6"/>
  <c r="GI62" i="6"/>
  <c r="FY63" i="6"/>
  <c r="GD63" i="6"/>
  <c r="GI63" i="6"/>
  <c r="FY64" i="6"/>
  <c r="GD64" i="6"/>
  <c r="GI64" i="6"/>
  <c r="FY65" i="6"/>
  <c r="GD65" i="6"/>
  <c r="GI65" i="6"/>
  <c r="FY66" i="6"/>
  <c r="GD66" i="6"/>
  <c r="GI66" i="6"/>
  <c r="FY67" i="6"/>
  <c r="GD67" i="6"/>
  <c r="GI67" i="6"/>
  <c r="FY68" i="6"/>
  <c r="GD68" i="6"/>
  <c r="GI68" i="6"/>
  <c r="FY69" i="6"/>
  <c r="GD69" i="6"/>
  <c r="GI69" i="6"/>
  <c r="FY70" i="6"/>
  <c r="GD70" i="6"/>
  <c r="GI70" i="6"/>
  <c r="FY71" i="6"/>
  <c r="GD71" i="6"/>
  <c r="GI71" i="6"/>
  <c r="FY72" i="6"/>
  <c r="GD72" i="6"/>
  <c r="GI72" i="6"/>
  <c r="FY73" i="6"/>
  <c r="GD73" i="6"/>
  <c r="GI73" i="6"/>
  <c r="FY74" i="6"/>
  <c r="GD74" i="6"/>
  <c r="GI74" i="6"/>
  <c r="FY75" i="6"/>
  <c r="GD75" i="6"/>
  <c r="GI75" i="6"/>
  <c r="FY76" i="6"/>
  <c r="GD76" i="6"/>
  <c r="GI76" i="6"/>
  <c r="FY77" i="6"/>
  <c r="GD77" i="6"/>
  <c r="GI77" i="6"/>
  <c r="FY78" i="6"/>
  <c r="GD78" i="6"/>
  <c r="GI78" i="6"/>
  <c r="FY79" i="6"/>
  <c r="GD79" i="6"/>
  <c r="GI79" i="6"/>
  <c r="FY80" i="6"/>
  <c r="GD80" i="6"/>
  <c r="GI80" i="6"/>
  <c r="FY81" i="6"/>
  <c r="GD81" i="6"/>
  <c r="GI81" i="6"/>
  <c r="FY82" i="6"/>
  <c r="GD82" i="6"/>
  <c r="GI82" i="6"/>
  <c r="FY83" i="6"/>
  <c r="GD83" i="6"/>
  <c r="GI83" i="6"/>
  <c r="FY84" i="6"/>
  <c r="GD84" i="6"/>
  <c r="GI84" i="6"/>
  <c r="FY85" i="6"/>
  <c r="GD85" i="6"/>
  <c r="GI85" i="6"/>
  <c r="FY86" i="6"/>
  <c r="GD86" i="6"/>
  <c r="GI86" i="6"/>
  <c r="FY87" i="6"/>
  <c r="GD87" i="6"/>
  <c r="GI87" i="6"/>
  <c r="FY88" i="6"/>
  <c r="GD88" i="6"/>
  <c r="GI88" i="6"/>
  <c r="FY89" i="6"/>
  <c r="GD89" i="6"/>
  <c r="GI89" i="6"/>
  <c r="FY90" i="6"/>
  <c r="GD90" i="6"/>
  <c r="GI90" i="6"/>
  <c r="FY91" i="6"/>
  <c r="GD91" i="6"/>
  <c r="GI91" i="6"/>
  <c r="FY92" i="6"/>
  <c r="GD92" i="6"/>
  <c r="GI92" i="6"/>
  <c r="FY93" i="6"/>
  <c r="GD93" i="6"/>
  <c r="GI93" i="6"/>
  <c r="FY94" i="6"/>
  <c r="GD94" i="6"/>
  <c r="GI94" i="6"/>
  <c r="FY95" i="6"/>
  <c r="GD95" i="6"/>
  <c r="GI95" i="6"/>
  <c r="FY96" i="6"/>
  <c r="GD96" i="6"/>
  <c r="GI96" i="6"/>
  <c r="FY97" i="6"/>
  <c r="GD97" i="6"/>
  <c r="GI97" i="6"/>
  <c r="FY98" i="6"/>
  <c r="GD98" i="6"/>
  <c r="GI98" i="6"/>
  <c r="FY99" i="6"/>
  <c r="GD99" i="6"/>
  <c r="GI99" i="6"/>
  <c r="FY100" i="6"/>
  <c r="GD100" i="6"/>
  <c r="GI100" i="6"/>
  <c r="FY101" i="6"/>
  <c r="GD101" i="6"/>
  <c r="GI101" i="6"/>
  <c r="FY102" i="6"/>
  <c r="GD102" i="6"/>
  <c r="GI102" i="6"/>
  <c r="FY103" i="6"/>
  <c r="GD103" i="6"/>
  <c r="GI103" i="6"/>
  <c r="FY104" i="6"/>
  <c r="GD104" i="6"/>
  <c r="GI104" i="6"/>
  <c r="FY105" i="6"/>
  <c r="GD105" i="6"/>
  <c r="GI105" i="6"/>
  <c r="FY106" i="6"/>
  <c r="GD106" i="6"/>
  <c r="GI106" i="6"/>
  <c r="FY107" i="6"/>
  <c r="GD107" i="6"/>
  <c r="GI107" i="6"/>
  <c r="FY108" i="6"/>
  <c r="GD108" i="6"/>
  <c r="GI108" i="6"/>
  <c r="FY109" i="6"/>
  <c r="GD109" i="6"/>
  <c r="GI109" i="6"/>
  <c r="FY110" i="6"/>
  <c r="GD110" i="6"/>
  <c r="GI110" i="6"/>
  <c r="FY111" i="6"/>
  <c r="GD111" i="6"/>
  <c r="GI111" i="6"/>
  <c r="FY112" i="6"/>
  <c r="GD112" i="6"/>
  <c r="GI112" i="6"/>
  <c r="FY113" i="6"/>
  <c r="GD113" i="6"/>
  <c r="GI113" i="6"/>
  <c r="FY114" i="6"/>
  <c r="GD114" i="6"/>
  <c r="GI114" i="6"/>
  <c r="FY115" i="6"/>
  <c r="GD115" i="6"/>
  <c r="GI115" i="6"/>
  <c r="FY116" i="6"/>
  <c r="GD116" i="6"/>
  <c r="GI116" i="6"/>
  <c r="FY117" i="6"/>
  <c r="GD117" i="6"/>
  <c r="GI117" i="6"/>
  <c r="FY118" i="6"/>
  <c r="GD118" i="6"/>
  <c r="GI118" i="6"/>
  <c r="FY119" i="6"/>
  <c r="GD119" i="6"/>
  <c r="GI119" i="6"/>
  <c r="FY120" i="6"/>
  <c r="GD120" i="6"/>
  <c r="GI120" i="6"/>
  <c r="FY121" i="6"/>
  <c r="GD121" i="6"/>
  <c r="GI121" i="6"/>
  <c r="FY122" i="6"/>
  <c r="GD122" i="6"/>
  <c r="GI122" i="6"/>
  <c r="FY123" i="6"/>
  <c r="GD123" i="6"/>
  <c r="GI123" i="6"/>
  <c r="GI125" i="6"/>
  <c r="FT135" i="6"/>
  <c r="FY135" i="6"/>
  <c r="GD135" i="6"/>
  <c r="GI135" i="6"/>
  <c r="GI136" i="6"/>
  <c r="GJ128" i="6"/>
  <c r="GI144" i="6"/>
  <c r="GI145" i="6"/>
  <c r="GJ145" i="6"/>
  <c r="GE125" i="6"/>
  <c r="GD125" i="6"/>
  <c r="GD136" i="6"/>
  <c r="GE128" i="6"/>
  <c r="GD144" i="6"/>
  <c r="GD145" i="6"/>
  <c r="FZ125" i="6"/>
  <c r="FY125" i="6"/>
  <c r="FY136" i="6"/>
  <c r="FZ128" i="6"/>
  <c r="FY144" i="6"/>
  <c r="FY145" i="6"/>
  <c r="FU21" i="6"/>
  <c r="FU125" i="6"/>
  <c r="FT125" i="6"/>
  <c r="FT136" i="6"/>
  <c r="FU128" i="6"/>
  <c r="FT144" i="6"/>
  <c r="FT145" i="6"/>
  <c r="FU145" i="6"/>
  <c r="DQ145" i="6"/>
  <c r="DV145" i="6"/>
  <c r="EA145" i="6"/>
  <c r="DP145" i="6"/>
  <c r="DU145" i="6"/>
  <c r="DZ145" i="6"/>
  <c r="CO145" i="6"/>
  <c r="BG145" i="6"/>
  <c r="SW144" i="6"/>
  <c r="TB144" i="6"/>
  <c r="TG144" i="6"/>
  <c r="SB144" i="6"/>
  <c r="SG144" i="6"/>
  <c r="SL144" i="6"/>
  <c r="SA144" i="6"/>
  <c r="SF144" i="6"/>
  <c r="SK144" i="6"/>
  <c r="RU144" i="6"/>
  <c r="RP144" i="6"/>
  <c r="RK144" i="6"/>
  <c r="RF144" i="6"/>
  <c r="OH144" i="6"/>
  <c r="OB144" i="6"/>
  <c r="NV144" i="6"/>
  <c r="NP144" i="6"/>
  <c r="MW144" i="6"/>
  <c r="NC144" i="6"/>
  <c r="NI144" i="6"/>
  <c r="LZ144" i="6"/>
  <c r="MF144" i="6"/>
  <c r="ML144" i="6"/>
  <c r="KY144" i="6"/>
  <c r="IC144" i="6"/>
  <c r="IH144" i="6"/>
  <c r="IM144" i="6"/>
  <c r="IB144" i="6"/>
  <c r="IG144" i="6"/>
  <c r="IL144" i="6"/>
  <c r="HJ144" i="6"/>
  <c r="HO144" i="6"/>
  <c r="HT144" i="6"/>
  <c r="HI144" i="6"/>
  <c r="HN144" i="6"/>
  <c r="HS144" i="6"/>
  <c r="GQ144" i="6"/>
  <c r="GV144" i="6"/>
  <c r="HA144" i="6"/>
  <c r="GP144" i="6"/>
  <c r="GU144" i="6"/>
  <c r="GZ144" i="6"/>
  <c r="GJ144" i="6"/>
  <c r="FU144" i="6"/>
  <c r="DQ144" i="6"/>
  <c r="DV144" i="6"/>
  <c r="EA144" i="6"/>
  <c r="DP144" i="6"/>
  <c r="DU144" i="6"/>
  <c r="DZ144" i="6"/>
  <c r="CN143" i="6"/>
  <c r="CN144" i="6"/>
  <c r="CI143" i="6"/>
  <c r="CI144" i="6"/>
  <c r="CJ144" i="6"/>
  <c r="CD143" i="6"/>
  <c r="CD144" i="6"/>
  <c r="BY143" i="6"/>
  <c r="BY144" i="6"/>
  <c r="SW143" i="6"/>
  <c r="TB143" i="6"/>
  <c r="TG143" i="6"/>
  <c r="SB143" i="6"/>
  <c r="SG143" i="6"/>
  <c r="SL143" i="6"/>
  <c r="SA143" i="6"/>
  <c r="SF143" i="6"/>
  <c r="SK143" i="6"/>
  <c r="RU19" i="6"/>
  <c r="RU20" i="6"/>
  <c r="RU21" i="6"/>
  <c r="RU22" i="6"/>
  <c r="RU23" i="6"/>
  <c r="RU24" i="6"/>
  <c r="RU25" i="6"/>
  <c r="RU26" i="6"/>
  <c r="RU27" i="6"/>
  <c r="RU28" i="6"/>
  <c r="RU29" i="6"/>
  <c r="RU30" i="6"/>
  <c r="RU31" i="6"/>
  <c r="RU32" i="6"/>
  <c r="RU33" i="6"/>
  <c r="RU34" i="6"/>
  <c r="RU35" i="6"/>
  <c r="RU36" i="6"/>
  <c r="RU37" i="6"/>
  <c r="RU38" i="6"/>
  <c r="RU39" i="6"/>
  <c r="RU40" i="6"/>
  <c r="RU41" i="6"/>
  <c r="RU42" i="6"/>
  <c r="RU43" i="6"/>
  <c r="RU44" i="6"/>
  <c r="RU45" i="6"/>
  <c r="RU46" i="6"/>
  <c r="RU47" i="6"/>
  <c r="RU48" i="6"/>
  <c r="RU49" i="6"/>
  <c r="RU50" i="6"/>
  <c r="RU51" i="6"/>
  <c r="RU52" i="6"/>
  <c r="RU53" i="6"/>
  <c r="RU54" i="6"/>
  <c r="RU55" i="6"/>
  <c r="RU56" i="6"/>
  <c r="RU57" i="6"/>
  <c r="RU58" i="6"/>
  <c r="RU59" i="6"/>
  <c r="RU60" i="6"/>
  <c r="RU61" i="6"/>
  <c r="RU62" i="6"/>
  <c r="RU63" i="6"/>
  <c r="RU64" i="6"/>
  <c r="RU65" i="6"/>
  <c r="RU66" i="6"/>
  <c r="RU67" i="6"/>
  <c r="RU68" i="6"/>
  <c r="RU69" i="6"/>
  <c r="RU70" i="6"/>
  <c r="RU71" i="6"/>
  <c r="RU72" i="6"/>
  <c r="RU73" i="6"/>
  <c r="RU74" i="6"/>
  <c r="RU75" i="6"/>
  <c r="RU76" i="6"/>
  <c r="RU77" i="6"/>
  <c r="RU78" i="6"/>
  <c r="RU79" i="6"/>
  <c r="RU80" i="6"/>
  <c r="RU81" i="6"/>
  <c r="RU82" i="6"/>
  <c r="RU83" i="6"/>
  <c r="RU84" i="6"/>
  <c r="RU85" i="6"/>
  <c r="RU86" i="6"/>
  <c r="RU88" i="6"/>
  <c r="RU89" i="6"/>
  <c r="RU90" i="6"/>
  <c r="RU91" i="6"/>
  <c r="RU92" i="6"/>
  <c r="RU93" i="6"/>
  <c r="RU95" i="6"/>
  <c r="RU96" i="6"/>
  <c r="RU97" i="6"/>
  <c r="RU98" i="6"/>
  <c r="RU99" i="6"/>
  <c r="RU100" i="6"/>
  <c r="RU101" i="6"/>
  <c r="RU103" i="6"/>
  <c r="RU105" i="6"/>
  <c r="RU106" i="6"/>
  <c r="RU107" i="6"/>
  <c r="RU108" i="6"/>
  <c r="RU109" i="6"/>
  <c r="RU110" i="6"/>
  <c r="RU111" i="6"/>
  <c r="RU112" i="6"/>
  <c r="RU113" i="6"/>
  <c r="RU114" i="6"/>
  <c r="RU115" i="6"/>
  <c r="RU116" i="6"/>
  <c r="RU117" i="6"/>
  <c r="RU118" i="6"/>
  <c r="RU119" i="6"/>
  <c r="RU120" i="6"/>
  <c r="RT19" i="6"/>
  <c r="RT20" i="6"/>
  <c r="RT21" i="6"/>
  <c r="RT22" i="6"/>
  <c r="RT23" i="6"/>
  <c r="RT24" i="6"/>
  <c r="RT25" i="6"/>
  <c r="RT26" i="6"/>
  <c r="RT27" i="6"/>
  <c r="RT28" i="6"/>
  <c r="RT29" i="6"/>
  <c r="RT30" i="6"/>
  <c r="RT31" i="6"/>
  <c r="RT32" i="6"/>
  <c r="RT33" i="6"/>
  <c r="RT34" i="6"/>
  <c r="RT35" i="6"/>
  <c r="RT36" i="6"/>
  <c r="RT37" i="6"/>
  <c r="RT38" i="6"/>
  <c r="RT39" i="6"/>
  <c r="RT40" i="6"/>
  <c r="RT41" i="6"/>
  <c r="RT42" i="6"/>
  <c r="RT43" i="6"/>
  <c r="RT44" i="6"/>
  <c r="RT45" i="6"/>
  <c r="RT46" i="6"/>
  <c r="RT47" i="6"/>
  <c r="RT48" i="6"/>
  <c r="RT49" i="6"/>
  <c r="RT50" i="6"/>
  <c r="RT51" i="6"/>
  <c r="RT52" i="6"/>
  <c r="RT53" i="6"/>
  <c r="RT54" i="6"/>
  <c r="RT55" i="6"/>
  <c r="RT56" i="6"/>
  <c r="RT57" i="6"/>
  <c r="RT58" i="6"/>
  <c r="RT59" i="6"/>
  <c r="RT60" i="6"/>
  <c r="RT61" i="6"/>
  <c r="RT62" i="6"/>
  <c r="RT63" i="6"/>
  <c r="RT64" i="6"/>
  <c r="RT65" i="6"/>
  <c r="RT66" i="6"/>
  <c r="RT67" i="6"/>
  <c r="RT68" i="6"/>
  <c r="RT69" i="6"/>
  <c r="RT70" i="6"/>
  <c r="RT71" i="6"/>
  <c r="RT72" i="6"/>
  <c r="RT73" i="6"/>
  <c r="RT74" i="6"/>
  <c r="RT75" i="6"/>
  <c r="RT76" i="6"/>
  <c r="RT77" i="6"/>
  <c r="RT78" i="6"/>
  <c r="RT79" i="6"/>
  <c r="RT80" i="6"/>
  <c r="RT81" i="6"/>
  <c r="RT82" i="6"/>
  <c r="RT83" i="6"/>
  <c r="RT85" i="6"/>
  <c r="RT86" i="6"/>
  <c r="RT87" i="6"/>
  <c r="RT88" i="6"/>
  <c r="RT89" i="6"/>
  <c r="RT90" i="6"/>
  <c r="RT91" i="6"/>
  <c r="RT92" i="6"/>
  <c r="RT93" i="6"/>
  <c r="RT95" i="6"/>
  <c r="RT96" i="6"/>
  <c r="RT97" i="6"/>
  <c r="RT98" i="6"/>
  <c r="RT99" i="6"/>
  <c r="RT100" i="6"/>
  <c r="RT101" i="6"/>
  <c r="RT102" i="6"/>
  <c r="RT103" i="6"/>
  <c r="RT104" i="6"/>
  <c r="RT105" i="6"/>
  <c r="RT106" i="6"/>
  <c r="RT107" i="6"/>
  <c r="RT108" i="6"/>
  <c r="RT109" i="6"/>
  <c r="RT110" i="6"/>
  <c r="RT111" i="6"/>
  <c r="RT112" i="6"/>
  <c r="RT113" i="6"/>
  <c r="RT114" i="6"/>
  <c r="RT115" i="6"/>
  <c r="RT116" i="6"/>
  <c r="RT117" i="6"/>
  <c r="RT118" i="6"/>
  <c r="RT119" i="6"/>
  <c r="RT120" i="6"/>
  <c r="RT121" i="6"/>
  <c r="RT134" i="6"/>
  <c r="RP19" i="6"/>
  <c r="RP20" i="6"/>
  <c r="RP21" i="6"/>
  <c r="RP22" i="6"/>
  <c r="RP23" i="6"/>
  <c r="RP24" i="6"/>
  <c r="RP25" i="6"/>
  <c r="RP26" i="6"/>
  <c r="RP27" i="6"/>
  <c r="RP28" i="6"/>
  <c r="RP29" i="6"/>
  <c r="RP30" i="6"/>
  <c r="RP31" i="6"/>
  <c r="RP32" i="6"/>
  <c r="RP33" i="6"/>
  <c r="RP34" i="6"/>
  <c r="RP35" i="6"/>
  <c r="RP36" i="6"/>
  <c r="RP37" i="6"/>
  <c r="RP38" i="6"/>
  <c r="RP39" i="6"/>
  <c r="RP40" i="6"/>
  <c r="RP41" i="6"/>
  <c r="RP42" i="6"/>
  <c r="RP43" i="6"/>
  <c r="RP44" i="6"/>
  <c r="RP45" i="6"/>
  <c r="RP46" i="6"/>
  <c r="RP47" i="6"/>
  <c r="RP48" i="6"/>
  <c r="RP49" i="6"/>
  <c r="RP50" i="6"/>
  <c r="RP51" i="6"/>
  <c r="RP52" i="6"/>
  <c r="RP53" i="6"/>
  <c r="RP54" i="6"/>
  <c r="RP55" i="6"/>
  <c r="RP56" i="6"/>
  <c r="RP57" i="6"/>
  <c r="RP58" i="6"/>
  <c r="RP59" i="6"/>
  <c r="RP60" i="6"/>
  <c r="RP61" i="6"/>
  <c r="RP62" i="6"/>
  <c r="RP63" i="6"/>
  <c r="RP64" i="6"/>
  <c r="RP65" i="6"/>
  <c r="RP66" i="6"/>
  <c r="RP67" i="6"/>
  <c r="RP68" i="6"/>
  <c r="RP69" i="6"/>
  <c r="RP70" i="6"/>
  <c r="RP71" i="6"/>
  <c r="RP72" i="6"/>
  <c r="RP73" i="6"/>
  <c r="RP74" i="6"/>
  <c r="RP75" i="6"/>
  <c r="RP76" i="6"/>
  <c r="RP77" i="6"/>
  <c r="RP78" i="6"/>
  <c r="RP79" i="6"/>
  <c r="RP80" i="6"/>
  <c r="RP81" i="6"/>
  <c r="RP82" i="6"/>
  <c r="RP83" i="6"/>
  <c r="RP84" i="6"/>
  <c r="RP85" i="6"/>
  <c r="RP86" i="6"/>
  <c r="RP88" i="6"/>
  <c r="RP89" i="6"/>
  <c r="RP90" i="6"/>
  <c r="RP91" i="6"/>
  <c r="RP92" i="6"/>
  <c r="RP93" i="6"/>
  <c r="RP95" i="6"/>
  <c r="RP96" i="6"/>
  <c r="RP97" i="6"/>
  <c r="RP98" i="6"/>
  <c r="RP99" i="6"/>
  <c r="RP100" i="6"/>
  <c r="RP101" i="6"/>
  <c r="RP103" i="6"/>
  <c r="RP105" i="6"/>
  <c r="RP106" i="6"/>
  <c r="RP107" i="6"/>
  <c r="RP108" i="6"/>
  <c r="RP109" i="6"/>
  <c r="RP110" i="6"/>
  <c r="RP111" i="6"/>
  <c r="RP112" i="6"/>
  <c r="RP113" i="6"/>
  <c r="RP114" i="6"/>
  <c r="RP115" i="6"/>
  <c r="RP116" i="6"/>
  <c r="RP117" i="6"/>
  <c r="RP118" i="6"/>
  <c r="RP119" i="6"/>
  <c r="RP120" i="6"/>
  <c r="RO19" i="6"/>
  <c r="RO20" i="6"/>
  <c r="RO21" i="6"/>
  <c r="RO22" i="6"/>
  <c r="RO23" i="6"/>
  <c r="RO24" i="6"/>
  <c r="RO25" i="6"/>
  <c r="RO26" i="6"/>
  <c r="RO27" i="6"/>
  <c r="RO28" i="6"/>
  <c r="RO29" i="6"/>
  <c r="RO30" i="6"/>
  <c r="RO31" i="6"/>
  <c r="RO32" i="6"/>
  <c r="RO33" i="6"/>
  <c r="RO34" i="6"/>
  <c r="RO35" i="6"/>
  <c r="RO36" i="6"/>
  <c r="RO37" i="6"/>
  <c r="RO38" i="6"/>
  <c r="RO39" i="6"/>
  <c r="RO40" i="6"/>
  <c r="RO41" i="6"/>
  <c r="RO42" i="6"/>
  <c r="RO43" i="6"/>
  <c r="RO44" i="6"/>
  <c r="RO45" i="6"/>
  <c r="RO46" i="6"/>
  <c r="RO47" i="6"/>
  <c r="RO48" i="6"/>
  <c r="RO49" i="6"/>
  <c r="RO50" i="6"/>
  <c r="RO51" i="6"/>
  <c r="RO52" i="6"/>
  <c r="RO53" i="6"/>
  <c r="RO54" i="6"/>
  <c r="RO55" i="6"/>
  <c r="RO56" i="6"/>
  <c r="RO57" i="6"/>
  <c r="RO58" i="6"/>
  <c r="RO59" i="6"/>
  <c r="RO60" i="6"/>
  <c r="RO61" i="6"/>
  <c r="RO62" i="6"/>
  <c r="RO63" i="6"/>
  <c r="RO64" i="6"/>
  <c r="RO65" i="6"/>
  <c r="RO66" i="6"/>
  <c r="RO67" i="6"/>
  <c r="RO68" i="6"/>
  <c r="RO69" i="6"/>
  <c r="RO70" i="6"/>
  <c r="RO71" i="6"/>
  <c r="RO72" i="6"/>
  <c r="RO73" i="6"/>
  <c r="RO74" i="6"/>
  <c r="RO75" i="6"/>
  <c r="RO76" i="6"/>
  <c r="RO77" i="6"/>
  <c r="RO78" i="6"/>
  <c r="RO79" i="6"/>
  <c r="RO80" i="6"/>
  <c r="RO81" i="6"/>
  <c r="RO82" i="6"/>
  <c r="RO83" i="6"/>
  <c r="RO85" i="6"/>
  <c r="RO86" i="6"/>
  <c r="RO87" i="6"/>
  <c r="RO88" i="6"/>
  <c r="RO89" i="6"/>
  <c r="RO90" i="6"/>
  <c r="RO91" i="6"/>
  <c r="RO92" i="6"/>
  <c r="RO93" i="6"/>
  <c r="RO95" i="6"/>
  <c r="RO96" i="6"/>
  <c r="RO97" i="6"/>
  <c r="RO98" i="6"/>
  <c r="RO99" i="6"/>
  <c r="RO100" i="6"/>
  <c r="RO101" i="6"/>
  <c r="RO102" i="6"/>
  <c r="RO103" i="6"/>
  <c r="RO104" i="6"/>
  <c r="RO105" i="6"/>
  <c r="RO106" i="6"/>
  <c r="RO107" i="6"/>
  <c r="RO108" i="6"/>
  <c r="RO109" i="6"/>
  <c r="RO110" i="6"/>
  <c r="RO111" i="6"/>
  <c r="RO112" i="6"/>
  <c r="RO113" i="6"/>
  <c r="RO114" i="6"/>
  <c r="RO115" i="6"/>
  <c r="RO116" i="6"/>
  <c r="RO117" i="6"/>
  <c r="RO118" i="6"/>
  <c r="RO119" i="6"/>
  <c r="RO120" i="6"/>
  <c r="RO121" i="6"/>
  <c r="RO134" i="6"/>
  <c r="RP142" i="6"/>
  <c r="RP143" i="6"/>
  <c r="RK19" i="6"/>
  <c r="RK20" i="6"/>
  <c r="RK21" i="6"/>
  <c r="RK22" i="6"/>
  <c r="RK23" i="6"/>
  <c r="RK24" i="6"/>
  <c r="RK25" i="6"/>
  <c r="RK26" i="6"/>
  <c r="RK27" i="6"/>
  <c r="RK28" i="6"/>
  <c r="RK29" i="6"/>
  <c r="RK30" i="6"/>
  <c r="RK31" i="6"/>
  <c r="RK32" i="6"/>
  <c r="RK33" i="6"/>
  <c r="RK34" i="6"/>
  <c r="RK35" i="6"/>
  <c r="RK36" i="6"/>
  <c r="RK37" i="6"/>
  <c r="RK38" i="6"/>
  <c r="RK39" i="6"/>
  <c r="RK40" i="6"/>
  <c r="RK41" i="6"/>
  <c r="RK42" i="6"/>
  <c r="RK43" i="6"/>
  <c r="RK44" i="6"/>
  <c r="RK45" i="6"/>
  <c r="RK46" i="6"/>
  <c r="RK47" i="6"/>
  <c r="RK48" i="6"/>
  <c r="RK49" i="6"/>
  <c r="RK50" i="6"/>
  <c r="RK51" i="6"/>
  <c r="RK52" i="6"/>
  <c r="RK53" i="6"/>
  <c r="RK54" i="6"/>
  <c r="RK55" i="6"/>
  <c r="RK56" i="6"/>
  <c r="RK57" i="6"/>
  <c r="RK58" i="6"/>
  <c r="RK59" i="6"/>
  <c r="RK60" i="6"/>
  <c r="RK61" i="6"/>
  <c r="RK62" i="6"/>
  <c r="RK63" i="6"/>
  <c r="RK64" i="6"/>
  <c r="RK65" i="6"/>
  <c r="RK66" i="6"/>
  <c r="RK67" i="6"/>
  <c r="RK68" i="6"/>
  <c r="RK69" i="6"/>
  <c r="RK70" i="6"/>
  <c r="RK71" i="6"/>
  <c r="RK72" i="6"/>
  <c r="RK73" i="6"/>
  <c r="RK74" i="6"/>
  <c r="RK75" i="6"/>
  <c r="RK76" i="6"/>
  <c r="RK77" i="6"/>
  <c r="RK78" i="6"/>
  <c r="RK79" i="6"/>
  <c r="RK80" i="6"/>
  <c r="RK81" i="6"/>
  <c r="RK82" i="6"/>
  <c r="RK83" i="6"/>
  <c r="RK84" i="6"/>
  <c r="RK85" i="6"/>
  <c r="RK86" i="6"/>
  <c r="RK88" i="6"/>
  <c r="RK89" i="6"/>
  <c r="RK90" i="6"/>
  <c r="RK91" i="6"/>
  <c r="RK92" i="6"/>
  <c r="RK93" i="6"/>
  <c r="RK95" i="6"/>
  <c r="RK96" i="6"/>
  <c r="RK97" i="6"/>
  <c r="RK98" i="6"/>
  <c r="RK99" i="6"/>
  <c r="RK100" i="6"/>
  <c r="RK101" i="6"/>
  <c r="RK103" i="6"/>
  <c r="RK105" i="6"/>
  <c r="RK106" i="6"/>
  <c r="RK107" i="6"/>
  <c r="RK108" i="6"/>
  <c r="RK109" i="6"/>
  <c r="RK110" i="6"/>
  <c r="RK111" i="6"/>
  <c r="RK112" i="6"/>
  <c r="RK113" i="6"/>
  <c r="RK114" i="6"/>
  <c r="RK115" i="6"/>
  <c r="RK116" i="6"/>
  <c r="RK117" i="6"/>
  <c r="RK118" i="6"/>
  <c r="RK119" i="6"/>
  <c r="RK120" i="6"/>
  <c r="RJ19" i="6"/>
  <c r="RJ20" i="6"/>
  <c r="RJ21" i="6"/>
  <c r="RJ22" i="6"/>
  <c r="RJ23" i="6"/>
  <c r="RJ24" i="6"/>
  <c r="RJ25" i="6"/>
  <c r="RJ26" i="6"/>
  <c r="RJ27" i="6"/>
  <c r="RJ28" i="6"/>
  <c r="RJ29" i="6"/>
  <c r="RJ30" i="6"/>
  <c r="RJ31" i="6"/>
  <c r="RJ32" i="6"/>
  <c r="RJ33" i="6"/>
  <c r="RJ34" i="6"/>
  <c r="RJ35" i="6"/>
  <c r="RJ36" i="6"/>
  <c r="RJ37" i="6"/>
  <c r="RJ38" i="6"/>
  <c r="RJ39" i="6"/>
  <c r="RJ40" i="6"/>
  <c r="RJ41" i="6"/>
  <c r="RJ42" i="6"/>
  <c r="RJ43" i="6"/>
  <c r="RJ44" i="6"/>
  <c r="RJ45" i="6"/>
  <c r="RJ46" i="6"/>
  <c r="RJ47" i="6"/>
  <c r="RJ48" i="6"/>
  <c r="RJ49" i="6"/>
  <c r="RJ50" i="6"/>
  <c r="RJ51" i="6"/>
  <c r="RJ52" i="6"/>
  <c r="RJ53" i="6"/>
  <c r="RJ54" i="6"/>
  <c r="RJ55" i="6"/>
  <c r="RJ56" i="6"/>
  <c r="RJ57" i="6"/>
  <c r="RJ58" i="6"/>
  <c r="RJ59" i="6"/>
  <c r="RJ60" i="6"/>
  <c r="RJ61" i="6"/>
  <c r="RJ62" i="6"/>
  <c r="RJ63" i="6"/>
  <c r="RJ64" i="6"/>
  <c r="RJ65" i="6"/>
  <c r="RJ66" i="6"/>
  <c r="RJ67" i="6"/>
  <c r="RJ68" i="6"/>
  <c r="RJ69" i="6"/>
  <c r="RJ70" i="6"/>
  <c r="RJ71" i="6"/>
  <c r="RJ72" i="6"/>
  <c r="RJ73" i="6"/>
  <c r="RJ74" i="6"/>
  <c r="RJ75" i="6"/>
  <c r="RJ76" i="6"/>
  <c r="RJ77" i="6"/>
  <c r="RJ78" i="6"/>
  <c r="RJ79" i="6"/>
  <c r="RJ80" i="6"/>
  <c r="RJ81" i="6"/>
  <c r="RJ82" i="6"/>
  <c r="RJ83" i="6"/>
  <c r="RJ85" i="6"/>
  <c r="RJ86" i="6"/>
  <c r="RJ87" i="6"/>
  <c r="RJ88" i="6"/>
  <c r="RJ89" i="6"/>
  <c r="RJ90" i="6"/>
  <c r="RJ91" i="6"/>
  <c r="RJ92" i="6"/>
  <c r="RJ93" i="6"/>
  <c r="RJ95" i="6"/>
  <c r="RJ96" i="6"/>
  <c r="RJ97" i="6"/>
  <c r="RJ98" i="6"/>
  <c r="RJ99" i="6"/>
  <c r="RJ100" i="6"/>
  <c r="RJ101" i="6"/>
  <c r="RJ102" i="6"/>
  <c r="RJ103" i="6"/>
  <c r="RJ104" i="6"/>
  <c r="RJ105" i="6"/>
  <c r="RJ106" i="6"/>
  <c r="RJ107" i="6"/>
  <c r="RJ108" i="6"/>
  <c r="RJ109" i="6"/>
  <c r="RJ110" i="6"/>
  <c r="RJ111" i="6"/>
  <c r="RJ112" i="6"/>
  <c r="RJ113" i="6"/>
  <c r="RJ114" i="6"/>
  <c r="RJ115" i="6"/>
  <c r="RJ116" i="6"/>
  <c r="RJ117" i="6"/>
  <c r="RJ118" i="6"/>
  <c r="RJ119" i="6"/>
  <c r="RJ120" i="6"/>
  <c r="RJ121" i="6"/>
  <c r="RJ134" i="6"/>
  <c r="RK142" i="6"/>
  <c r="RK143" i="6"/>
  <c r="RF142" i="6"/>
  <c r="RF143" i="6"/>
  <c r="OH143" i="6"/>
  <c r="OB143" i="6"/>
  <c r="NV143" i="6"/>
  <c r="NP143" i="6"/>
  <c r="MW143" i="6"/>
  <c r="NC143" i="6"/>
  <c r="NI143" i="6"/>
  <c r="LZ143" i="6"/>
  <c r="MF143" i="6"/>
  <c r="ML143" i="6"/>
  <c r="IC143" i="6"/>
  <c r="IH143" i="6"/>
  <c r="IM143" i="6"/>
  <c r="IB143" i="6"/>
  <c r="IG143" i="6"/>
  <c r="IL143" i="6"/>
  <c r="HJ143" i="6"/>
  <c r="HO143" i="6"/>
  <c r="HT143" i="6"/>
  <c r="HI143" i="6"/>
  <c r="HN143" i="6"/>
  <c r="HS143" i="6"/>
  <c r="GQ143" i="6"/>
  <c r="GV143" i="6"/>
  <c r="HA143" i="6"/>
  <c r="GP143" i="6"/>
  <c r="GU143" i="6"/>
  <c r="GZ143" i="6"/>
  <c r="GI142" i="6"/>
  <c r="GI143" i="6"/>
  <c r="GD142" i="6"/>
  <c r="GD143" i="6"/>
  <c r="GE143" i="6"/>
  <c r="FY142" i="6"/>
  <c r="FY143" i="6"/>
  <c r="FT142" i="6"/>
  <c r="FT143" i="6"/>
  <c r="FU143" i="6"/>
  <c r="DQ143" i="6"/>
  <c r="DV143" i="6"/>
  <c r="EA143" i="6"/>
  <c r="DP143" i="6"/>
  <c r="DU143" i="6"/>
  <c r="DZ143" i="6"/>
  <c r="CJ143" i="6"/>
  <c r="SW142" i="6"/>
  <c r="TB142" i="6"/>
  <c r="TG142" i="6"/>
  <c r="SB142" i="6"/>
  <c r="SG142" i="6"/>
  <c r="SL142" i="6"/>
  <c r="SA142" i="6"/>
  <c r="SF142" i="6"/>
  <c r="SK142" i="6"/>
  <c r="OH142" i="6"/>
  <c r="OB142" i="6"/>
  <c r="NV142" i="6"/>
  <c r="NP142" i="6"/>
  <c r="MW142" i="6"/>
  <c r="NC142" i="6"/>
  <c r="NI142" i="6"/>
  <c r="LZ142" i="6"/>
  <c r="MF142" i="6"/>
  <c r="ML142" i="6"/>
  <c r="IC142" i="6"/>
  <c r="IH142" i="6"/>
  <c r="IM142" i="6"/>
  <c r="IB142" i="6"/>
  <c r="IG142" i="6"/>
  <c r="IL142" i="6"/>
  <c r="HJ142" i="6"/>
  <c r="HO142" i="6"/>
  <c r="HT142" i="6"/>
  <c r="HI142" i="6"/>
  <c r="HN142" i="6"/>
  <c r="HS142" i="6"/>
  <c r="GQ142" i="6"/>
  <c r="GV142" i="6"/>
  <c r="HA142" i="6"/>
  <c r="GP142" i="6"/>
  <c r="GU142" i="6"/>
  <c r="GZ142" i="6"/>
  <c r="GE142" i="6"/>
  <c r="FU142" i="6"/>
  <c r="DQ142" i="6"/>
  <c r="DV142" i="6"/>
  <c r="EA142" i="6"/>
  <c r="DP142" i="6"/>
  <c r="DU142" i="6"/>
  <c r="DZ142" i="6"/>
  <c r="CN141" i="6"/>
  <c r="CN142" i="6"/>
  <c r="CI141" i="6"/>
  <c r="CI142" i="6"/>
  <c r="CD141" i="6"/>
  <c r="CD142" i="6"/>
  <c r="CE142" i="6"/>
  <c r="BY141" i="6"/>
  <c r="BY142" i="6"/>
  <c r="SW141" i="6"/>
  <c r="TB141" i="6"/>
  <c r="TG141" i="6"/>
  <c r="SB141" i="6"/>
  <c r="SG141" i="6"/>
  <c r="SL141" i="6"/>
  <c r="SA141" i="6"/>
  <c r="SF141" i="6"/>
  <c r="SK141" i="6"/>
  <c r="RU140" i="6"/>
  <c r="RU141" i="6"/>
  <c r="RK140" i="6"/>
  <c r="RK141" i="6"/>
  <c r="RF140" i="6"/>
  <c r="RF141" i="6"/>
  <c r="NW19" i="6"/>
  <c r="OC19" i="6"/>
  <c r="OI19" i="6"/>
  <c r="NW20" i="6"/>
  <c r="OC20" i="6"/>
  <c r="OI20" i="6"/>
  <c r="NW21" i="6"/>
  <c r="OC21" i="6"/>
  <c r="OI21" i="6"/>
  <c r="NW22" i="6"/>
  <c r="OC22" i="6"/>
  <c r="OI22" i="6"/>
  <c r="NQ23" i="6"/>
  <c r="NW23" i="6"/>
  <c r="OC23" i="6"/>
  <c r="OI23" i="6"/>
  <c r="NW24" i="6"/>
  <c r="OC24" i="6"/>
  <c r="OI24" i="6"/>
  <c r="NW25" i="6"/>
  <c r="OC25" i="6"/>
  <c r="OI25" i="6"/>
  <c r="NW26" i="6"/>
  <c r="OC26" i="6"/>
  <c r="OI26" i="6"/>
  <c r="NW27" i="6"/>
  <c r="OC27" i="6"/>
  <c r="OI27" i="6"/>
  <c r="NW28" i="6"/>
  <c r="OC28" i="6"/>
  <c r="OI28" i="6"/>
  <c r="NW29" i="6"/>
  <c r="OC29" i="6"/>
  <c r="OI29" i="6"/>
  <c r="NW30" i="6"/>
  <c r="OC30" i="6"/>
  <c r="OI30" i="6"/>
  <c r="NW31" i="6"/>
  <c r="OC31" i="6"/>
  <c r="OI31" i="6"/>
  <c r="NW32" i="6"/>
  <c r="OC32" i="6"/>
  <c r="OI32" i="6"/>
  <c r="NW33" i="6"/>
  <c r="OC33" i="6"/>
  <c r="OI33" i="6"/>
  <c r="NW34" i="6"/>
  <c r="OC34" i="6"/>
  <c r="OI34" i="6"/>
  <c r="NW35" i="6"/>
  <c r="OC35" i="6"/>
  <c r="OI35" i="6"/>
  <c r="NW36" i="6"/>
  <c r="OC36" i="6"/>
  <c r="OI36" i="6"/>
  <c r="NW37" i="6"/>
  <c r="OC37" i="6"/>
  <c r="OI37" i="6"/>
  <c r="NW38" i="6"/>
  <c r="OC38" i="6"/>
  <c r="OI38" i="6"/>
  <c r="NW39" i="6"/>
  <c r="OC39" i="6"/>
  <c r="OI39" i="6"/>
  <c r="NW40" i="6"/>
  <c r="OC40" i="6"/>
  <c r="OI40" i="6"/>
  <c r="NW41" i="6"/>
  <c r="OC41" i="6"/>
  <c r="OI41" i="6"/>
  <c r="NW42" i="6"/>
  <c r="OC42" i="6"/>
  <c r="OI42" i="6"/>
  <c r="NW43" i="6"/>
  <c r="OC43" i="6"/>
  <c r="OI43" i="6"/>
  <c r="NW44" i="6"/>
  <c r="OC44" i="6"/>
  <c r="OI44" i="6"/>
  <c r="NW45" i="6"/>
  <c r="OC45" i="6"/>
  <c r="OI45" i="6"/>
  <c r="NW46" i="6"/>
  <c r="OC46" i="6"/>
  <c r="OI46" i="6"/>
  <c r="NW47" i="6"/>
  <c r="OC47" i="6"/>
  <c r="OI47" i="6"/>
  <c r="NW48" i="6"/>
  <c r="OC48" i="6"/>
  <c r="OI48" i="6"/>
  <c r="NW49" i="6"/>
  <c r="OC49" i="6"/>
  <c r="OI49" i="6"/>
  <c r="NW50" i="6"/>
  <c r="OC50" i="6"/>
  <c r="OI50" i="6"/>
  <c r="NW51" i="6"/>
  <c r="OC51" i="6"/>
  <c r="OI51" i="6"/>
  <c r="NW52" i="6"/>
  <c r="OC52" i="6"/>
  <c r="OI52" i="6"/>
  <c r="NW53" i="6"/>
  <c r="OC53" i="6"/>
  <c r="OI53" i="6"/>
  <c r="NW54" i="6"/>
  <c r="OC54" i="6"/>
  <c r="OI54" i="6"/>
  <c r="NW55" i="6"/>
  <c r="OC55" i="6"/>
  <c r="OI55" i="6"/>
  <c r="NW56" i="6"/>
  <c r="OC56" i="6"/>
  <c r="OI56" i="6"/>
  <c r="NW57" i="6"/>
  <c r="OC57" i="6"/>
  <c r="OI57" i="6"/>
  <c r="NW58" i="6"/>
  <c r="OC58" i="6"/>
  <c r="OI58" i="6"/>
  <c r="NW59" i="6"/>
  <c r="OC59" i="6"/>
  <c r="OI59" i="6"/>
  <c r="NW60" i="6"/>
  <c r="OC60" i="6"/>
  <c r="OI60" i="6"/>
  <c r="NW61" i="6"/>
  <c r="OC61" i="6"/>
  <c r="OI61" i="6"/>
  <c r="NW62" i="6"/>
  <c r="OC62" i="6"/>
  <c r="OI62" i="6"/>
  <c r="NW63" i="6"/>
  <c r="OC63" i="6"/>
  <c r="OI63" i="6"/>
  <c r="NW64" i="6"/>
  <c r="OC64" i="6"/>
  <c r="OI64" i="6"/>
  <c r="NW65" i="6"/>
  <c r="OC65" i="6"/>
  <c r="OI65" i="6"/>
  <c r="NW66" i="6"/>
  <c r="OC66" i="6"/>
  <c r="OI66" i="6"/>
  <c r="NW67" i="6"/>
  <c r="OC67" i="6"/>
  <c r="OI67" i="6"/>
  <c r="NW68" i="6"/>
  <c r="OC68" i="6"/>
  <c r="OI68" i="6"/>
  <c r="NW69" i="6"/>
  <c r="OC69" i="6"/>
  <c r="OI69" i="6"/>
  <c r="NW70" i="6"/>
  <c r="OC70" i="6"/>
  <c r="OI70" i="6"/>
  <c r="NW71" i="6"/>
  <c r="OC71" i="6"/>
  <c r="OI71" i="6"/>
  <c r="NW72" i="6"/>
  <c r="OC72" i="6"/>
  <c r="OI72" i="6"/>
  <c r="NW73" i="6"/>
  <c r="OC73" i="6"/>
  <c r="OI73" i="6"/>
  <c r="NW74" i="6"/>
  <c r="OC74" i="6"/>
  <c r="OI74" i="6"/>
  <c r="NW75" i="6"/>
  <c r="OC75" i="6"/>
  <c r="OI75" i="6"/>
  <c r="NW76" i="6"/>
  <c r="OC76" i="6"/>
  <c r="OI76" i="6"/>
  <c r="NW77" i="6"/>
  <c r="OC77" i="6"/>
  <c r="OI77" i="6"/>
  <c r="NW78" i="6"/>
  <c r="OC78" i="6"/>
  <c r="OI78" i="6"/>
  <c r="NW79" i="6"/>
  <c r="OC79" i="6"/>
  <c r="OI79" i="6"/>
  <c r="OC80" i="6"/>
  <c r="OI80" i="6"/>
  <c r="NW81" i="6"/>
  <c r="OC81" i="6"/>
  <c r="OI81" i="6"/>
  <c r="NW82" i="6"/>
  <c r="OC82" i="6"/>
  <c r="OI82" i="6"/>
  <c r="NW83" i="6"/>
  <c r="OC83" i="6"/>
  <c r="OI83" i="6"/>
  <c r="NW84" i="6"/>
  <c r="OC84" i="6"/>
  <c r="OI84" i="6"/>
  <c r="NW85" i="6"/>
  <c r="OC85" i="6"/>
  <c r="OI85" i="6"/>
  <c r="NW86" i="6"/>
  <c r="OC86" i="6"/>
  <c r="OI86" i="6"/>
  <c r="NW87" i="6"/>
  <c r="OC87" i="6"/>
  <c r="OI87" i="6"/>
  <c r="NW88" i="6"/>
  <c r="OC88" i="6"/>
  <c r="OI88" i="6"/>
  <c r="NW89" i="6"/>
  <c r="OC89" i="6"/>
  <c r="OI89" i="6"/>
  <c r="NW90" i="6"/>
  <c r="OC90" i="6"/>
  <c r="OI90" i="6"/>
  <c r="NW91" i="6"/>
  <c r="OC91" i="6"/>
  <c r="OI91" i="6"/>
  <c r="NW92" i="6"/>
  <c r="OC92" i="6"/>
  <c r="OI92" i="6"/>
  <c r="NW93" i="6"/>
  <c r="OC93" i="6"/>
  <c r="OI93" i="6"/>
  <c r="NW94" i="6"/>
  <c r="OC94" i="6"/>
  <c r="OI94" i="6"/>
  <c r="NW95" i="6"/>
  <c r="OC95" i="6"/>
  <c r="OI95" i="6"/>
  <c r="NW96" i="6"/>
  <c r="OC96" i="6"/>
  <c r="OI96" i="6"/>
  <c r="NW97" i="6"/>
  <c r="OC97" i="6"/>
  <c r="OI97" i="6"/>
  <c r="NW98" i="6"/>
  <c r="OC98" i="6"/>
  <c r="OI98" i="6"/>
  <c r="NW99" i="6"/>
  <c r="OC99" i="6"/>
  <c r="OI99" i="6"/>
  <c r="NW100" i="6"/>
  <c r="OC100" i="6"/>
  <c r="OI100" i="6"/>
  <c r="NW101" i="6"/>
  <c r="OC101" i="6"/>
  <c r="OI101" i="6"/>
  <c r="NW102" i="6"/>
  <c r="OC102" i="6"/>
  <c r="OI102" i="6"/>
  <c r="NW103" i="6"/>
  <c r="OC103" i="6"/>
  <c r="OI103" i="6"/>
  <c r="NW104" i="6"/>
  <c r="OC104" i="6"/>
  <c r="OI104" i="6"/>
  <c r="NW105" i="6"/>
  <c r="OC105" i="6"/>
  <c r="OI105" i="6"/>
  <c r="NW106" i="6"/>
  <c r="OC106" i="6"/>
  <c r="OI106" i="6"/>
  <c r="NW107" i="6"/>
  <c r="OC107" i="6"/>
  <c r="OI107" i="6"/>
  <c r="NW108" i="6"/>
  <c r="OC108" i="6"/>
  <c r="OI108" i="6"/>
  <c r="NW109" i="6"/>
  <c r="OC109" i="6"/>
  <c r="OI109" i="6"/>
  <c r="NW110" i="6"/>
  <c r="OC110" i="6"/>
  <c r="OI110" i="6"/>
  <c r="NW111" i="6"/>
  <c r="OC111" i="6"/>
  <c r="OI111" i="6"/>
  <c r="NW112" i="6"/>
  <c r="OC112" i="6"/>
  <c r="OI112" i="6"/>
  <c r="NW113" i="6"/>
  <c r="OC113" i="6"/>
  <c r="OI113" i="6"/>
  <c r="NW114" i="6"/>
  <c r="OC114" i="6"/>
  <c r="OI114" i="6"/>
  <c r="NW115" i="6"/>
  <c r="OC115" i="6"/>
  <c r="OI115" i="6"/>
  <c r="NW116" i="6"/>
  <c r="OC116" i="6"/>
  <c r="OI116" i="6"/>
  <c r="NW117" i="6"/>
  <c r="OC117" i="6"/>
  <c r="OI117" i="6"/>
  <c r="NQ118" i="6"/>
  <c r="NW118" i="6"/>
  <c r="OC118" i="6"/>
  <c r="OI118" i="6"/>
  <c r="NW119" i="6"/>
  <c r="OC119" i="6"/>
  <c r="OI119" i="6"/>
  <c r="NV19" i="6"/>
  <c r="OB19" i="6"/>
  <c r="OH19" i="6"/>
  <c r="NV20" i="6"/>
  <c r="OB20" i="6"/>
  <c r="OH20" i="6"/>
  <c r="NV21" i="6"/>
  <c r="OB21" i="6"/>
  <c r="OH21" i="6"/>
  <c r="NV22" i="6"/>
  <c r="OB22" i="6"/>
  <c r="OH22" i="6"/>
  <c r="NV23" i="6"/>
  <c r="OB23" i="6"/>
  <c r="OH23" i="6"/>
  <c r="NV24" i="6"/>
  <c r="OB24" i="6"/>
  <c r="OH24" i="6"/>
  <c r="NV25" i="6"/>
  <c r="OB25" i="6"/>
  <c r="OH25" i="6"/>
  <c r="NV26" i="6"/>
  <c r="OB26" i="6"/>
  <c r="OH26" i="6"/>
  <c r="NV27" i="6"/>
  <c r="OB27" i="6"/>
  <c r="OH27" i="6"/>
  <c r="NV28" i="6"/>
  <c r="OB28" i="6"/>
  <c r="OH28" i="6"/>
  <c r="NV29" i="6"/>
  <c r="OB29" i="6"/>
  <c r="OH29" i="6"/>
  <c r="NV30" i="6"/>
  <c r="OB30" i="6"/>
  <c r="OH30" i="6"/>
  <c r="NV31" i="6"/>
  <c r="OB31" i="6"/>
  <c r="OH31" i="6"/>
  <c r="NV32" i="6"/>
  <c r="OB32" i="6"/>
  <c r="OH32" i="6"/>
  <c r="NV33" i="6"/>
  <c r="OB33" i="6"/>
  <c r="OH33" i="6"/>
  <c r="NV34" i="6"/>
  <c r="OB34" i="6"/>
  <c r="OH34" i="6"/>
  <c r="NV35" i="6"/>
  <c r="OB35" i="6"/>
  <c r="OH35" i="6"/>
  <c r="NV36" i="6"/>
  <c r="OB36" i="6"/>
  <c r="OH36" i="6"/>
  <c r="NV37" i="6"/>
  <c r="OB37" i="6"/>
  <c r="OH37" i="6"/>
  <c r="NV38" i="6"/>
  <c r="OB38" i="6"/>
  <c r="OH38" i="6"/>
  <c r="NV39" i="6"/>
  <c r="OB39" i="6"/>
  <c r="OH39" i="6"/>
  <c r="NV40" i="6"/>
  <c r="OB40" i="6"/>
  <c r="OH40" i="6"/>
  <c r="NV41" i="6"/>
  <c r="OB41" i="6"/>
  <c r="OH41" i="6"/>
  <c r="NV42" i="6"/>
  <c r="OB42" i="6"/>
  <c r="OH42" i="6"/>
  <c r="NV43" i="6"/>
  <c r="OB43" i="6"/>
  <c r="OH43" i="6"/>
  <c r="NV44" i="6"/>
  <c r="OB44" i="6"/>
  <c r="OH44" i="6"/>
  <c r="NV45" i="6"/>
  <c r="OB45" i="6"/>
  <c r="OH45" i="6"/>
  <c r="NV46" i="6"/>
  <c r="OB46" i="6"/>
  <c r="OH46" i="6"/>
  <c r="NV47" i="6"/>
  <c r="OB47" i="6"/>
  <c r="OH47" i="6"/>
  <c r="NV48" i="6"/>
  <c r="OB48" i="6"/>
  <c r="OH48" i="6"/>
  <c r="NV49" i="6"/>
  <c r="OB49" i="6"/>
  <c r="OH49" i="6"/>
  <c r="NV50" i="6"/>
  <c r="OB50" i="6"/>
  <c r="OH50" i="6"/>
  <c r="NV51" i="6"/>
  <c r="OB51" i="6"/>
  <c r="OH51" i="6"/>
  <c r="NV52" i="6"/>
  <c r="OB52" i="6"/>
  <c r="OH52" i="6"/>
  <c r="NV53" i="6"/>
  <c r="OB53" i="6"/>
  <c r="OH53" i="6"/>
  <c r="NV54" i="6"/>
  <c r="OB54" i="6"/>
  <c r="OH54" i="6"/>
  <c r="NV55" i="6"/>
  <c r="OB55" i="6"/>
  <c r="OH55" i="6"/>
  <c r="NV56" i="6"/>
  <c r="OB56" i="6"/>
  <c r="OH56" i="6"/>
  <c r="NV57" i="6"/>
  <c r="OB57" i="6"/>
  <c r="OH57" i="6"/>
  <c r="NV58" i="6"/>
  <c r="OB58" i="6"/>
  <c r="OH58" i="6"/>
  <c r="NV59" i="6"/>
  <c r="OB59" i="6"/>
  <c r="OH59" i="6"/>
  <c r="NV60" i="6"/>
  <c r="OB60" i="6"/>
  <c r="OH60" i="6"/>
  <c r="NV61" i="6"/>
  <c r="OB61" i="6"/>
  <c r="OH61" i="6"/>
  <c r="NV62" i="6"/>
  <c r="OB62" i="6"/>
  <c r="OH62" i="6"/>
  <c r="NV63" i="6"/>
  <c r="OB63" i="6"/>
  <c r="OH63" i="6"/>
  <c r="NV64" i="6"/>
  <c r="OB64" i="6"/>
  <c r="OH64" i="6"/>
  <c r="NV65" i="6"/>
  <c r="OB65" i="6"/>
  <c r="OH65" i="6"/>
  <c r="NV66" i="6"/>
  <c r="OB66" i="6"/>
  <c r="OH66" i="6"/>
  <c r="NV67" i="6"/>
  <c r="OB67" i="6"/>
  <c r="OH67" i="6"/>
  <c r="NV68" i="6"/>
  <c r="OB68" i="6"/>
  <c r="OH68" i="6"/>
  <c r="NV69" i="6"/>
  <c r="OB69" i="6"/>
  <c r="OH69" i="6"/>
  <c r="NV70" i="6"/>
  <c r="OB70" i="6"/>
  <c r="OH70" i="6"/>
  <c r="NV71" i="6"/>
  <c r="OB71" i="6"/>
  <c r="OH71" i="6"/>
  <c r="NV72" i="6"/>
  <c r="OB72" i="6"/>
  <c r="OH72" i="6"/>
  <c r="NV73" i="6"/>
  <c r="OB73" i="6"/>
  <c r="OH73" i="6"/>
  <c r="NV74" i="6"/>
  <c r="OB74" i="6"/>
  <c r="OH74" i="6"/>
  <c r="NV75" i="6"/>
  <c r="OB75" i="6"/>
  <c r="OH75" i="6"/>
  <c r="NV76" i="6"/>
  <c r="OB76" i="6"/>
  <c r="OH76" i="6"/>
  <c r="NV77" i="6"/>
  <c r="OB77" i="6"/>
  <c r="OH77" i="6"/>
  <c r="NV78" i="6"/>
  <c r="OB78" i="6"/>
  <c r="OH78" i="6"/>
  <c r="NV79" i="6"/>
  <c r="OB79" i="6"/>
  <c r="OH79" i="6"/>
  <c r="NV80" i="6"/>
  <c r="OB80" i="6"/>
  <c r="OH80" i="6"/>
  <c r="NV81" i="6"/>
  <c r="OB81" i="6"/>
  <c r="OH81" i="6"/>
  <c r="NV82" i="6"/>
  <c r="OB82" i="6"/>
  <c r="OH82" i="6"/>
  <c r="NV83" i="6"/>
  <c r="OB83" i="6"/>
  <c r="OH83" i="6"/>
  <c r="NV84" i="6"/>
  <c r="OB84" i="6"/>
  <c r="OH84" i="6"/>
  <c r="NV85" i="6"/>
  <c r="OB85" i="6"/>
  <c r="OH85" i="6"/>
  <c r="NV86" i="6"/>
  <c r="OB86" i="6"/>
  <c r="OH86" i="6"/>
  <c r="NV87" i="6"/>
  <c r="OB87" i="6"/>
  <c r="OH87" i="6"/>
  <c r="NV88" i="6"/>
  <c r="OB88" i="6"/>
  <c r="OH88" i="6"/>
  <c r="NV89" i="6"/>
  <c r="OB89" i="6"/>
  <c r="OH89" i="6"/>
  <c r="NV90" i="6"/>
  <c r="OB90" i="6"/>
  <c r="OH90" i="6"/>
  <c r="NV91" i="6"/>
  <c r="OB91" i="6"/>
  <c r="OH91" i="6"/>
  <c r="NV92" i="6"/>
  <c r="OB92" i="6"/>
  <c r="OH92" i="6"/>
  <c r="NV93" i="6"/>
  <c r="OB93" i="6"/>
  <c r="OH93" i="6"/>
  <c r="NV94" i="6"/>
  <c r="OB94" i="6"/>
  <c r="OH94" i="6"/>
  <c r="NV95" i="6"/>
  <c r="OB95" i="6"/>
  <c r="OH95" i="6"/>
  <c r="NV96" i="6"/>
  <c r="OB96" i="6"/>
  <c r="OH96" i="6"/>
  <c r="NV97" i="6"/>
  <c r="OB97" i="6"/>
  <c r="OH97" i="6"/>
  <c r="NV98" i="6"/>
  <c r="OB98" i="6"/>
  <c r="OH98" i="6"/>
  <c r="NV99" i="6"/>
  <c r="OB99" i="6"/>
  <c r="OH99" i="6"/>
  <c r="NV100" i="6"/>
  <c r="OB100" i="6"/>
  <c r="OH100" i="6"/>
  <c r="NV101" i="6"/>
  <c r="OB101" i="6"/>
  <c r="OH101" i="6"/>
  <c r="NV102" i="6"/>
  <c r="OB102" i="6"/>
  <c r="OH102" i="6"/>
  <c r="NV103" i="6"/>
  <c r="OB103" i="6"/>
  <c r="OH103" i="6"/>
  <c r="NV104" i="6"/>
  <c r="OB104" i="6"/>
  <c r="OH104" i="6"/>
  <c r="NV105" i="6"/>
  <c r="OB105" i="6"/>
  <c r="OH105" i="6"/>
  <c r="NV106" i="6"/>
  <c r="OB106" i="6"/>
  <c r="OH106" i="6"/>
  <c r="NV107" i="6"/>
  <c r="OB107" i="6"/>
  <c r="OH107" i="6"/>
  <c r="NV108" i="6"/>
  <c r="OB108" i="6"/>
  <c r="OH108" i="6"/>
  <c r="NV109" i="6"/>
  <c r="OB109" i="6"/>
  <c r="OH109" i="6"/>
  <c r="NV110" i="6"/>
  <c r="OB110" i="6"/>
  <c r="OH110" i="6"/>
  <c r="NV111" i="6"/>
  <c r="OB111" i="6"/>
  <c r="OH111" i="6"/>
  <c r="NV112" i="6"/>
  <c r="OB112" i="6"/>
  <c r="OH112" i="6"/>
  <c r="NV113" i="6"/>
  <c r="OB113" i="6"/>
  <c r="OH113" i="6"/>
  <c r="NV114" i="6"/>
  <c r="OB114" i="6"/>
  <c r="OH114" i="6"/>
  <c r="NV115" i="6"/>
  <c r="OB115" i="6"/>
  <c r="OH115" i="6"/>
  <c r="NV116" i="6"/>
  <c r="OB116" i="6"/>
  <c r="OH116" i="6"/>
  <c r="NV117" i="6"/>
  <c r="OB117" i="6"/>
  <c r="OH117" i="6"/>
  <c r="NV118" i="6"/>
  <c r="OB118" i="6"/>
  <c r="OH118" i="6"/>
  <c r="NV119" i="6"/>
  <c r="OB119" i="6"/>
  <c r="OH119" i="6"/>
  <c r="OH132" i="6"/>
  <c r="OB132" i="6"/>
  <c r="OB140" i="6"/>
  <c r="OB141" i="6"/>
  <c r="NV132" i="6"/>
  <c r="NV140" i="6"/>
  <c r="NV141" i="6"/>
  <c r="NP132" i="6"/>
  <c r="NP140" i="6"/>
  <c r="NP141" i="6"/>
  <c r="MW141" i="6"/>
  <c r="NC141" i="6"/>
  <c r="NI141" i="6"/>
  <c r="LZ141" i="6"/>
  <c r="MF141" i="6"/>
  <c r="ML141" i="6"/>
  <c r="IC141" i="6"/>
  <c r="IH141" i="6"/>
  <c r="IM141" i="6"/>
  <c r="IB141" i="6"/>
  <c r="IG141" i="6"/>
  <c r="IL141" i="6"/>
  <c r="HJ141" i="6"/>
  <c r="HO141" i="6"/>
  <c r="HT141" i="6"/>
  <c r="HI141" i="6"/>
  <c r="HN141" i="6"/>
  <c r="HS141" i="6"/>
  <c r="GQ141" i="6"/>
  <c r="GV141" i="6"/>
  <c r="HA141" i="6"/>
  <c r="GP141" i="6"/>
  <c r="GU141" i="6"/>
  <c r="GZ141" i="6"/>
  <c r="GI140" i="6"/>
  <c r="GI141" i="6"/>
  <c r="GD140" i="6"/>
  <c r="GD141" i="6"/>
  <c r="FY140" i="6"/>
  <c r="FY141" i="6"/>
  <c r="FZ141" i="6"/>
  <c r="FT140" i="6"/>
  <c r="FT141" i="6"/>
  <c r="FU141" i="6"/>
  <c r="DQ141" i="6"/>
  <c r="DV141" i="6"/>
  <c r="EA141" i="6"/>
  <c r="DP141" i="6"/>
  <c r="DU141" i="6"/>
  <c r="DZ141" i="6"/>
  <c r="CE141" i="6"/>
  <c r="BV136" i="6"/>
  <c r="BV138" i="6"/>
  <c r="BV139" i="6"/>
  <c r="BU141" i="6"/>
  <c r="BQ136" i="6"/>
  <c r="BQ138" i="6"/>
  <c r="BQ139" i="6"/>
  <c r="BP141" i="6"/>
  <c r="BL136" i="6"/>
  <c r="BL138" i="6"/>
  <c r="BL139" i="6"/>
  <c r="BK141" i="6"/>
  <c r="BG138" i="6"/>
  <c r="BG139" i="6"/>
  <c r="BF141" i="6"/>
  <c r="SW140" i="6"/>
  <c r="TB140" i="6"/>
  <c r="TG140" i="6"/>
  <c r="SB140" i="6"/>
  <c r="SG140" i="6"/>
  <c r="SL140" i="6"/>
  <c r="SA140" i="6"/>
  <c r="SF140" i="6"/>
  <c r="SK140" i="6"/>
  <c r="MW140" i="6"/>
  <c r="NC140" i="6"/>
  <c r="NI140" i="6"/>
  <c r="LZ140" i="6"/>
  <c r="MF140" i="6"/>
  <c r="ML140" i="6"/>
  <c r="LQ137" i="6"/>
  <c r="LQ138" i="6"/>
  <c r="LP140" i="6"/>
  <c r="LK137" i="6"/>
  <c r="LK138" i="6"/>
  <c r="LJ140" i="6"/>
  <c r="LE137" i="6"/>
  <c r="LE138" i="6"/>
  <c r="LD140" i="6"/>
  <c r="KY137" i="6"/>
  <c r="KY138" i="6"/>
  <c r="KX140" i="6"/>
  <c r="IC140" i="6"/>
  <c r="IH140" i="6"/>
  <c r="IM140" i="6"/>
  <c r="IB140" i="6"/>
  <c r="IG140" i="6"/>
  <c r="IL140" i="6"/>
  <c r="HJ140" i="6"/>
  <c r="HO140" i="6"/>
  <c r="HT140" i="6"/>
  <c r="HI140" i="6"/>
  <c r="HN140" i="6"/>
  <c r="HS140" i="6"/>
  <c r="GQ140" i="6"/>
  <c r="GV140" i="6"/>
  <c r="HA140" i="6"/>
  <c r="GP140" i="6"/>
  <c r="GU140" i="6"/>
  <c r="GZ140" i="6"/>
  <c r="FZ140" i="6"/>
  <c r="FU140" i="6"/>
  <c r="FA140" i="6"/>
  <c r="DQ140" i="6"/>
  <c r="DV140" i="6"/>
  <c r="EA140" i="6"/>
  <c r="DP140" i="6"/>
  <c r="DU140" i="6"/>
  <c r="DZ140" i="6"/>
  <c r="CN139" i="6"/>
  <c r="CN140" i="6"/>
  <c r="CI139" i="6"/>
  <c r="CI140" i="6"/>
  <c r="CD139" i="6"/>
  <c r="CD140" i="6"/>
  <c r="BY139" i="6"/>
  <c r="BY140" i="6"/>
  <c r="BZ140" i="6"/>
  <c r="BU140" i="6"/>
  <c r="BP140" i="6"/>
  <c r="BK140" i="6"/>
  <c r="BF140" i="6"/>
  <c r="SW139" i="6"/>
  <c r="TB139" i="6"/>
  <c r="TG139" i="6"/>
  <c r="SB139" i="6"/>
  <c r="SG139" i="6"/>
  <c r="SL139" i="6"/>
  <c r="SA139" i="6"/>
  <c r="SF139" i="6"/>
  <c r="SK139" i="6"/>
  <c r="RU138" i="6"/>
  <c r="RU139" i="6"/>
  <c r="RP138" i="6"/>
  <c r="RP139" i="6"/>
  <c r="RF138" i="6"/>
  <c r="RF139" i="6"/>
  <c r="OH138" i="6"/>
  <c r="OH139" i="6"/>
  <c r="NV138" i="6"/>
  <c r="NV139" i="6"/>
  <c r="NP138" i="6"/>
  <c r="NP139" i="6"/>
  <c r="MW139" i="6"/>
  <c r="NC139" i="6"/>
  <c r="NI139" i="6"/>
  <c r="LZ139" i="6"/>
  <c r="MF139" i="6"/>
  <c r="ML139" i="6"/>
  <c r="LP139" i="6"/>
  <c r="LJ139" i="6"/>
  <c r="LD139" i="6"/>
  <c r="KX139" i="6"/>
  <c r="IC139" i="6"/>
  <c r="IH139" i="6"/>
  <c r="IM139" i="6"/>
  <c r="IB139" i="6"/>
  <c r="IG139" i="6"/>
  <c r="IL139" i="6"/>
  <c r="HJ139" i="6"/>
  <c r="HO139" i="6"/>
  <c r="HT139" i="6"/>
  <c r="HI139" i="6"/>
  <c r="HN139" i="6"/>
  <c r="HS139" i="6"/>
  <c r="GQ139" i="6"/>
  <c r="GV139" i="6"/>
  <c r="HA139" i="6"/>
  <c r="GP139" i="6"/>
  <c r="GU139" i="6"/>
  <c r="GZ139" i="6"/>
  <c r="GI138" i="6"/>
  <c r="GI139" i="6"/>
  <c r="GD138" i="6"/>
  <c r="GD139" i="6"/>
  <c r="FY138" i="6"/>
  <c r="FY139" i="6"/>
  <c r="FT138" i="6"/>
  <c r="FT139" i="6"/>
  <c r="FU139" i="6"/>
  <c r="FA139" i="6"/>
  <c r="DQ139" i="6"/>
  <c r="DV139" i="6"/>
  <c r="EA139" i="6"/>
  <c r="DP139" i="6"/>
  <c r="DU139" i="6"/>
  <c r="DZ139" i="6"/>
  <c r="BZ139" i="6"/>
  <c r="SW138" i="6"/>
  <c r="TB138" i="6"/>
  <c r="TG138" i="6"/>
  <c r="SB138" i="6"/>
  <c r="SG138" i="6"/>
  <c r="SL138" i="6"/>
  <c r="SA138" i="6"/>
  <c r="SF138" i="6"/>
  <c r="SK138" i="6"/>
  <c r="QJ138" i="6"/>
  <c r="MW138" i="6"/>
  <c r="NC138" i="6"/>
  <c r="NI138" i="6"/>
  <c r="LZ138" i="6"/>
  <c r="MF138" i="6"/>
  <c r="ML138" i="6"/>
  <c r="IC138" i="6"/>
  <c r="IH138" i="6"/>
  <c r="IM138" i="6"/>
  <c r="IB138" i="6"/>
  <c r="IG138" i="6"/>
  <c r="IL138" i="6"/>
  <c r="HJ138" i="6"/>
  <c r="HO138" i="6"/>
  <c r="HT138" i="6"/>
  <c r="HI138" i="6"/>
  <c r="HN138" i="6"/>
  <c r="HS138" i="6"/>
  <c r="GQ138" i="6"/>
  <c r="GV138" i="6"/>
  <c r="HA138" i="6"/>
  <c r="GP138" i="6"/>
  <c r="GU138" i="6"/>
  <c r="GZ138" i="6"/>
  <c r="FU138" i="6"/>
  <c r="FA138" i="6"/>
  <c r="DQ138" i="6"/>
  <c r="DV138" i="6"/>
  <c r="EA138" i="6"/>
  <c r="DP138" i="6"/>
  <c r="DU138" i="6"/>
  <c r="DZ138" i="6"/>
  <c r="SW137" i="6"/>
  <c r="TB137" i="6"/>
  <c r="TG137" i="6"/>
  <c r="SB137" i="6"/>
  <c r="SG137" i="6"/>
  <c r="SL137" i="6"/>
  <c r="SA137" i="6"/>
  <c r="SF137" i="6"/>
  <c r="SK137" i="6"/>
  <c r="RU136" i="6"/>
  <c r="RU137" i="6"/>
  <c r="RP136" i="6"/>
  <c r="RP137" i="6"/>
  <c r="RK136" i="6"/>
  <c r="RK137" i="6"/>
  <c r="QJ137" i="6"/>
  <c r="OH136" i="6"/>
  <c r="OH137" i="6"/>
  <c r="OB136" i="6"/>
  <c r="OB137" i="6"/>
  <c r="NP136" i="6"/>
  <c r="NP137" i="6"/>
  <c r="MW137" i="6"/>
  <c r="NC137" i="6"/>
  <c r="NI137" i="6"/>
  <c r="LZ137" i="6"/>
  <c r="MF137" i="6"/>
  <c r="ML137" i="6"/>
  <c r="IC137" i="6"/>
  <c r="IH137" i="6"/>
  <c r="IM137" i="6"/>
  <c r="IB137" i="6"/>
  <c r="IG137" i="6"/>
  <c r="IL137" i="6"/>
  <c r="HJ137" i="6"/>
  <c r="HO137" i="6"/>
  <c r="HT137" i="6"/>
  <c r="HI137" i="6"/>
  <c r="HN137" i="6"/>
  <c r="HS137" i="6"/>
  <c r="GQ137" i="6"/>
  <c r="GV137" i="6"/>
  <c r="HA137" i="6"/>
  <c r="GP137" i="6"/>
  <c r="GU137" i="6"/>
  <c r="GZ137" i="6"/>
  <c r="FA137" i="6"/>
  <c r="DQ137" i="6"/>
  <c r="DV137" i="6"/>
  <c r="EA137" i="6"/>
  <c r="DP137" i="6"/>
  <c r="DU137" i="6"/>
  <c r="DZ137" i="6"/>
  <c r="CS137" i="6"/>
  <c r="SW136" i="6"/>
  <c r="TB136" i="6"/>
  <c r="TG136" i="6"/>
  <c r="SB136" i="6"/>
  <c r="SG136" i="6"/>
  <c r="SL136" i="6"/>
  <c r="SA136" i="6"/>
  <c r="SF136" i="6"/>
  <c r="SK136" i="6"/>
  <c r="QJ136" i="6"/>
  <c r="PF136" i="6"/>
  <c r="OZ136" i="6"/>
  <c r="OT136" i="6"/>
  <c r="ON136" i="6"/>
  <c r="MW136" i="6"/>
  <c r="NC136" i="6"/>
  <c r="NI136" i="6"/>
  <c r="LZ136" i="6"/>
  <c r="MF136" i="6"/>
  <c r="ML136" i="6"/>
  <c r="IC136" i="6"/>
  <c r="IH136" i="6"/>
  <c r="IM136" i="6"/>
  <c r="IB136" i="6"/>
  <c r="IG136" i="6"/>
  <c r="IL136" i="6"/>
  <c r="HJ136" i="6"/>
  <c r="HO136" i="6"/>
  <c r="HT136" i="6"/>
  <c r="HI136" i="6"/>
  <c r="HN136" i="6"/>
  <c r="HS136" i="6"/>
  <c r="GQ136" i="6"/>
  <c r="GV136" i="6"/>
  <c r="HA136" i="6"/>
  <c r="GP136" i="6"/>
  <c r="GU136" i="6"/>
  <c r="GZ136" i="6"/>
  <c r="DQ136" i="6"/>
  <c r="DV136" i="6"/>
  <c r="EA136" i="6"/>
  <c r="DP136" i="6"/>
  <c r="DU136" i="6"/>
  <c r="DZ136" i="6"/>
  <c r="CS136" i="6"/>
  <c r="SW135" i="6"/>
  <c r="TB135" i="6"/>
  <c r="TG135" i="6"/>
  <c r="SB135" i="6"/>
  <c r="SG135" i="6"/>
  <c r="SL135" i="6"/>
  <c r="SA135" i="6"/>
  <c r="SF135" i="6"/>
  <c r="SK135" i="6"/>
  <c r="QJ135" i="6"/>
  <c r="PF135" i="6"/>
  <c r="OZ135" i="6"/>
  <c r="OT135" i="6"/>
  <c r="ON135" i="6"/>
  <c r="OH134" i="6"/>
  <c r="OH135" i="6"/>
  <c r="OB134" i="6"/>
  <c r="OB135" i="6"/>
  <c r="NV134" i="6"/>
  <c r="NV135" i="6"/>
  <c r="MW135" i="6"/>
  <c r="NC135" i="6"/>
  <c r="NI135" i="6"/>
  <c r="LZ135" i="6"/>
  <c r="MF135" i="6"/>
  <c r="ML135" i="6"/>
  <c r="IC135" i="6"/>
  <c r="IH135" i="6"/>
  <c r="IM135" i="6"/>
  <c r="IB135" i="6"/>
  <c r="IG135" i="6"/>
  <c r="IL135" i="6"/>
  <c r="HJ135" i="6"/>
  <c r="HO135" i="6"/>
  <c r="HT135" i="6"/>
  <c r="HI135" i="6"/>
  <c r="HN135" i="6"/>
  <c r="HS135" i="6"/>
  <c r="GQ135" i="6"/>
  <c r="GV135" i="6"/>
  <c r="HA135" i="6"/>
  <c r="GP135" i="6"/>
  <c r="GU135" i="6"/>
  <c r="GZ135" i="6"/>
  <c r="FG117" i="6"/>
  <c r="FL117" i="6"/>
  <c r="FQ117" i="6"/>
  <c r="FG19" i="6"/>
  <c r="FL19" i="6"/>
  <c r="FQ19" i="6"/>
  <c r="FG20" i="6"/>
  <c r="FL20" i="6"/>
  <c r="FQ20" i="6"/>
  <c r="FL21" i="6"/>
  <c r="FQ21" i="6"/>
  <c r="FG22" i="6"/>
  <c r="FL22" i="6"/>
  <c r="FQ22" i="6"/>
  <c r="FG23" i="6"/>
  <c r="FL23" i="6"/>
  <c r="FQ23" i="6"/>
  <c r="FG24" i="6"/>
  <c r="FL24" i="6"/>
  <c r="FQ24" i="6"/>
  <c r="FG25" i="6"/>
  <c r="FL25" i="6"/>
  <c r="FQ25" i="6"/>
  <c r="FG26" i="6"/>
  <c r="FL26" i="6"/>
  <c r="FQ26" i="6"/>
  <c r="FG27" i="6"/>
  <c r="FL27" i="6"/>
  <c r="FQ27" i="6"/>
  <c r="FG28" i="6"/>
  <c r="FL28" i="6"/>
  <c r="FQ28" i="6"/>
  <c r="FG29" i="6"/>
  <c r="FL29" i="6"/>
  <c r="FQ29" i="6"/>
  <c r="FG30" i="6"/>
  <c r="FL30" i="6"/>
  <c r="FQ30" i="6"/>
  <c r="FG31" i="6"/>
  <c r="FL31" i="6"/>
  <c r="FQ31" i="6"/>
  <c r="FG32" i="6"/>
  <c r="FL32" i="6"/>
  <c r="FQ32" i="6"/>
  <c r="FG33" i="6"/>
  <c r="FL33" i="6"/>
  <c r="FQ33" i="6"/>
  <c r="FG34" i="6"/>
  <c r="FL34" i="6"/>
  <c r="FQ34" i="6"/>
  <c r="FG35" i="6"/>
  <c r="FL35" i="6"/>
  <c r="FQ35" i="6"/>
  <c r="FG36" i="6"/>
  <c r="FL36" i="6"/>
  <c r="FQ36" i="6"/>
  <c r="FG37" i="6"/>
  <c r="FL37" i="6"/>
  <c r="FQ37" i="6"/>
  <c r="FG38" i="6"/>
  <c r="FL38" i="6"/>
  <c r="FQ38" i="6"/>
  <c r="FB39" i="6"/>
  <c r="FG39" i="6"/>
  <c r="FL39" i="6"/>
  <c r="FQ39" i="6"/>
  <c r="FG40" i="6"/>
  <c r="FL40" i="6"/>
  <c r="FQ40" i="6"/>
  <c r="FL41" i="6"/>
  <c r="FQ41" i="6"/>
  <c r="FG42" i="6"/>
  <c r="FL42" i="6"/>
  <c r="FQ42" i="6"/>
  <c r="FG43" i="6"/>
  <c r="FL43" i="6"/>
  <c r="FQ43" i="6"/>
  <c r="FG44" i="6"/>
  <c r="FL44" i="6"/>
  <c r="FQ44" i="6"/>
  <c r="FG45" i="6"/>
  <c r="FL45" i="6"/>
  <c r="FQ45" i="6"/>
  <c r="FG46" i="6"/>
  <c r="FL46" i="6"/>
  <c r="FQ46" i="6"/>
  <c r="FG47" i="6"/>
  <c r="FL47" i="6"/>
  <c r="FQ47" i="6"/>
  <c r="FG48" i="6"/>
  <c r="FL48" i="6"/>
  <c r="FQ48" i="6"/>
  <c r="FG49" i="6"/>
  <c r="FL49" i="6"/>
  <c r="FQ49" i="6"/>
  <c r="FG50" i="6"/>
  <c r="FL50" i="6"/>
  <c r="FQ50" i="6"/>
  <c r="FG51" i="6"/>
  <c r="FL51" i="6"/>
  <c r="FQ51" i="6"/>
  <c r="FG52" i="6"/>
  <c r="FL52" i="6"/>
  <c r="FQ52" i="6"/>
  <c r="FG53" i="6"/>
  <c r="FL53" i="6"/>
  <c r="FQ53" i="6"/>
  <c r="FG54" i="6"/>
  <c r="FL54" i="6"/>
  <c r="FQ54" i="6"/>
  <c r="FG55" i="6"/>
  <c r="FL55" i="6"/>
  <c r="FQ55" i="6"/>
  <c r="FG56" i="6"/>
  <c r="FL56" i="6"/>
  <c r="FQ56" i="6"/>
  <c r="FG57" i="6"/>
  <c r="FL57" i="6"/>
  <c r="FQ57" i="6"/>
  <c r="FG58" i="6"/>
  <c r="FL58" i="6"/>
  <c r="FQ58" i="6"/>
  <c r="FG59" i="6"/>
  <c r="FL59" i="6"/>
  <c r="FQ59" i="6"/>
  <c r="FG60" i="6"/>
  <c r="FL60" i="6"/>
  <c r="FQ60" i="6"/>
  <c r="FG61" i="6"/>
  <c r="FL61" i="6"/>
  <c r="FQ61" i="6"/>
  <c r="FG62" i="6"/>
  <c r="FL62" i="6"/>
  <c r="FQ62" i="6"/>
  <c r="FG63" i="6"/>
  <c r="FL63" i="6"/>
  <c r="FQ63" i="6"/>
  <c r="FG64" i="6"/>
  <c r="FL64" i="6"/>
  <c r="FQ64" i="6"/>
  <c r="FG65" i="6"/>
  <c r="FL65" i="6"/>
  <c r="FQ65" i="6"/>
  <c r="FG66" i="6"/>
  <c r="FL66" i="6"/>
  <c r="FQ66" i="6"/>
  <c r="FG67" i="6"/>
  <c r="FL67" i="6"/>
  <c r="FQ67" i="6"/>
  <c r="FG68" i="6"/>
  <c r="FL68" i="6"/>
  <c r="FQ68" i="6"/>
  <c r="FG69" i="6"/>
  <c r="FL69" i="6"/>
  <c r="FQ69" i="6"/>
  <c r="FG70" i="6"/>
  <c r="FL70" i="6"/>
  <c r="FQ70" i="6"/>
  <c r="FG71" i="6"/>
  <c r="FL71" i="6"/>
  <c r="FQ71" i="6"/>
  <c r="FG72" i="6"/>
  <c r="FL72" i="6"/>
  <c r="FQ72" i="6"/>
  <c r="FG73" i="6"/>
  <c r="FL73" i="6"/>
  <c r="FQ73" i="6"/>
  <c r="FG74" i="6"/>
  <c r="FL74" i="6"/>
  <c r="FQ74" i="6"/>
  <c r="FG75" i="6"/>
  <c r="FL75" i="6"/>
  <c r="FQ75" i="6"/>
  <c r="FG76" i="6"/>
  <c r="FL76" i="6"/>
  <c r="FQ76" i="6"/>
  <c r="FG77" i="6"/>
  <c r="FL77" i="6"/>
  <c r="FQ77" i="6"/>
  <c r="FG78" i="6"/>
  <c r="FL78" i="6"/>
  <c r="FQ78" i="6"/>
  <c r="FG79" i="6"/>
  <c r="FL79" i="6"/>
  <c r="FQ79" i="6"/>
  <c r="FG80" i="6"/>
  <c r="FL80" i="6"/>
  <c r="FQ80" i="6"/>
  <c r="FG81" i="6"/>
  <c r="FL81" i="6"/>
  <c r="FQ81" i="6"/>
  <c r="FG82" i="6"/>
  <c r="FL82" i="6"/>
  <c r="FQ82" i="6"/>
  <c r="FG83" i="6"/>
  <c r="FL83" i="6"/>
  <c r="FQ83" i="6"/>
  <c r="FG84" i="6"/>
  <c r="FL84" i="6"/>
  <c r="FQ84" i="6"/>
  <c r="FG85" i="6"/>
  <c r="FL85" i="6"/>
  <c r="FQ85" i="6"/>
  <c r="FG86" i="6"/>
  <c r="FL86" i="6"/>
  <c r="FQ86" i="6"/>
  <c r="FL87" i="6"/>
  <c r="FQ87" i="6"/>
  <c r="FG88" i="6"/>
  <c r="FL88" i="6"/>
  <c r="FQ88" i="6"/>
  <c r="FG89" i="6"/>
  <c r="FL89" i="6"/>
  <c r="FQ89" i="6"/>
  <c r="FG90" i="6"/>
  <c r="FL90" i="6"/>
  <c r="FQ90" i="6"/>
  <c r="FG91" i="6"/>
  <c r="FL91" i="6"/>
  <c r="FQ91" i="6"/>
  <c r="FG92" i="6"/>
  <c r="FL92" i="6"/>
  <c r="FQ92" i="6"/>
  <c r="FG93" i="6"/>
  <c r="FL93" i="6"/>
  <c r="FQ93" i="6"/>
  <c r="FG94" i="6"/>
  <c r="FL94" i="6"/>
  <c r="FQ94" i="6"/>
  <c r="FG95" i="6"/>
  <c r="FL95" i="6"/>
  <c r="FQ95" i="6"/>
  <c r="FG96" i="6"/>
  <c r="FL96" i="6"/>
  <c r="FQ96" i="6"/>
  <c r="FG97" i="6"/>
  <c r="FL97" i="6"/>
  <c r="FQ97" i="6"/>
  <c r="FG98" i="6"/>
  <c r="FL98" i="6"/>
  <c r="FQ98" i="6"/>
  <c r="FG99" i="6"/>
  <c r="FL99" i="6"/>
  <c r="FQ99" i="6"/>
  <c r="FG100" i="6"/>
  <c r="FL100" i="6"/>
  <c r="FQ100" i="6"/>
  <c r="FG101" i="6"/>
  <c r="FL101" i="6"/>
  <c r="FQ101" i="6"/>
  <c r="FG102" i="6"/>
  <c r="FL102" i="6"/>
  <c r="FQ102" i="6"/>
  <c r="FG103" i="6"/>
  <c r="FL103" i="6"/>
  <c r="FQ103" i="6"/>
  <c r="FG104" i="6"/>
  <c r="FL104" i="6"/>
  <c r="FQ104" i="6"/>
  <c r="FG105" i="6"/>
  <c r="FL105" i="6"/>
  <c r="FQ105" i="6"/>
  <c r="FG106" i="6"/>
  <c r="FL106" i="6"/>
  <c r="FQ106" i="6"/>
  <c r="FG107" i="6"/>
  <c r="FL107" i="6"/>
  <c r="FQ107" i="6"/>
  <c r="FG108" i="6"/>
  <c r="FL108" i="6"/>
  <c r="FQ108" i="6"/>
  <c r="FG109" i="6"/>
  <c r="FL109" i="6"/>
  <c r="FQ109" i="6"/>
  <c r="FG110" i="6"/>
  <c r="FL110" i="6"/>
  <c r="FQ110" i="6"/>
  <c r="FG111" i="6"/>
  <c r="FL111" i="6"/>
  <c r="FQ111" i="6"/>
  <c r="FG112" i="6"/>
  <c r="FL112" i="6"/>
  <c r="FQ112" i="6"/>
  <c r="FB113" i="6"/>
  <c r="FG113" i="6"/>
  <c r="FL113" i="6"/>
  <c r="FQ113" i="6"/>
  <c r="FQ115" i="6"/>
  <c r="FF19" i="6"/>
  <c r="FK19" i="6"/>
  <c r="FP19" i="6"/>
  <c r="FF20" i="6"/>
  <c r="FK20" i="6"/>
  <c r="FP20" i="6"/>
  <c r="FF21" i="6"/>
  <c r="FK21" i="6"/>
  <c r="FP21" i="6"/>
  <c r="FF22" i="6"/>
  <c r="FK22" i="6"/>
  <c r="FP22" i="6"/>
  <c r="FF23" i="6"/>
  <c r="FK23" i="6"/>
  <c r="FP23" i="6"/>
  <c r="FF24" i="6"/>
  <c r="FK24" i="6"/>
  <c r="FP24" i="6"/>
  <c r="FF25" i="6"/>
  <c r="FK25" i="6"/>
  <c r="FP25" i="6"/>
  <c r="FF26" i="6"/>
  <c r="FK26" i="6"/>
  <c r="FP26" i="6"/>
  <c r="FF27" i="6"/>
  <c r="FK27" i="6"/>
  <c r="FP27" i="6"/>
  <c r="FF28" i="6"/>
  <c r="FK28" i="6"/>
  <c r="FP28" i="6"/>
  <c r="FF29" i="6"/>
  <c r="FK29" i="6"/>
  <c r="FP29" i="6"/>
  <c r="FF30" i="6"/>
  <c r="FK30" i="6"/>
  <c r="FP30" i="6"/>
  <c r="FF31" i="6"/>
  <c r="FK31" i="6"/>
  <c r="FP31" i="6"/>
  <c r="FF32" i="6"/>
  <c r="FK32" i="6"/>
  <c r="FP32" i="6"/>
  <c r="FF33" i="6"/>
  <c r="FK33" i="6"/>
  <c r="FP33" i="6"/>
  <c r="FF34" i="6"/>
  <c r="FK34" i="6"/>
  <c r="FP34" i="6"/>
  <c r="FF35" i="6"/>
  <c r="FK35" i="6"/>
  <c r="FP35" i="6"/>
  <c r="FF36" i="6"/>
  <c r="FK36" i="6"/>
  <c r="FP36" i="6"/>
  <c r="FF37" i="6"/>
  <c r="FK37" i="6"/>
  <c r="FP37" i="6"/>
  <c r="FF38" i="6"/>
  <c r="FK38" i="6"/>
  <c r="FP38" i="6"/>
  <c r="FF39" i="6"/>
  <c r="FK39" i="6"/>
  <c r="FP39" i="6"/>
  <c r="FF40" i="6"/>
  <c r="FK40" i="6"/>
  <c r="FP40" i="6"/>
  <c r="FF41" i="6"/>
  <c r="FK41" i="6"/>
  <c r="FP41" i="6"/>
  <c r="FF42" i="6"/>
  <c r="FK42" i="6"/>
  <c r="FP42" i="6"/>
  <c r="FF43" i="6"/>
  <c r="FK43" i="6"/>
  <c r="FP43" i="6"/>
  <c r="FF44" i="6"/>
  <c r="FK44" i="6"/>
  <c r="FP44" i="6"/>
  <c r="FF45" i="6"/>
  <c r="FK45" i="6"/>
  <c r="FP45" i="6"/>
  <c r="FF46" i="6"/>
  <c r="FK46" i="6"/>
  <c r="FP46" i="6"/>
  <c r="FF47" i="6"/>
  <c r="FK47" i="6"/>
  <c r="FP47" i="6"/>
  <c r="FF48" i="6"/>
  <c r="FK48" i="6"/>
  <c r="FP48" i="6"/>
  <c r="FF49" i="6"/>
  <c r="FK49" i="6"/>
  <c r="FP49" i="6"/>
  <c r="FF50" i="6"/>
  <c r="FK50" i="6"/>
  <c r="FP50" i="6"/>
  <c r="FF51" i="6"/>
  <c r="FK51" i="6"/>
  <c r="FP51" i="6"/>
  <c r="FF52" i="6"/>
  <c r="FK52" i="6"/>
  <c r="FP52" i="6"/>
  <c r="FF53" i="6"/>
  <c r="FK53" i="6"/>
  <c r="FP53" i="6"/>
  <c r="FF54" i="6"/>
  <c r="FK54" i="6"/>
  <c r="FP54" i="6"/>
  <c r="FF55" i="6"/>
  <c r="FK55" i="6"/>
  <c r="FP55" i="6"/>
  <c r="FF56" i="6"/>
  <c r="FK56" i="6"/>
  <c r="FP56" i="6"/>
  <c r="FF57" i="6"/>
  <c r="FK57" i="6"/>
  <c r="FP57" i="6"/>
  <c r="FF58" i="6"/>
  <c r="FK58" i="6"/>
  <c r="FP58" i="6"/>
  <c r="FF59" i="6"/>
  <c r="FK59" i="6"/>
  <c r="FP59" i="6"/>
  <c r="FF60" i="6"/>
  <c r="FK60" i="6"/>
  <c r="FP60" i="6"/>
  <c r="FF61" i="6"/>
  <c r="FK61" i="6"/>
  <c r="FP61" i="6"/>
  <c r="FF62" i="6"/>
  <c r="FK62" i="6"/>
  <c r="FP62" i="6"/>
  <c r="FF63" i="6"/>
  <c r="FK63" i="6"/>
  <c r="FP63" i="6"/>
  <c r="FF64" i="6"/>
  <c r="FK64" i="6"/>
  <c r="FP64" i="6"/>
  <c r="FF65" i="6"/>
  <c r="FK65" i="6"/>
  <c r="FP65" i="6"/>
  <c r="FF66" i="6"/>
  <c r="FK66" i="6"/>
  <c r="FP66" i="6"/>
  <c r="FF67" i="6"/>
  <c r="FK67" i="6"/>
  <c r="FP67" i="6"/>
  <c r="FF68" i="6"/>
  <c r="FK68" i="6"/>
  <c r="FP68" i="6"/>
  <c r="FF69" i="6"/>
  <c r="FK69" i="6"/>
  <c r="FP69" i="6"/>
  <c r="FF70" i="6"/>
  <c r="FK70" i="6"/>
  <c r="FP70" i="6"/>
  <c r="FF71" i="6"/>
  <c r="FK71" i="6"/>
  <c r="FP71" i="6"/>
  <c r="FF72" i="6"/>
  <c r="FK72" i="6"/>
  <c r="FP72" i="6"/>
  <c r="FF73" i="6"/>
  <c r="FK73" i="6"/>
  <c r="FP73" i="6"/>
  <c r="FF74" i="6"/>
  <c r="FK74" i="6"/>
  <c r="FP74" i="6"/>
  <c r="FF75" i="6"/>
  <c r="FK75" i="6"/>
  <c r="FP75" i="6"/>
  <c r="FF76" i="6"/>
  <c r="FK76" i="6"/>
  <c r="FP76" i="6"/>
  <c r="FF77" i="6"/>
  <c r="FK77" i="6"/>
  <c r="FP77" i="6"/>
  <c r="FF78" i="6"/>
  <c r="FK78" i="6"/>
  <c r="FP78" i="6"/>
  <c r="FF79" i="6"/>
  <c r="FK79" i="6"/>
  <c r="FP79" i="6"/>
  <c r="FF80" i="6"/>
  <c r="FK80" i="6"/>
  <c r="FP80" i="6"/>
  <c r="FF81" i="6"/>
  <c r="FK81" i="6"/>
  <c r="FP81" i="6"/>
  <c r="FF82" i="6"/>
  <c r="FK82" i="6"/>
  <c r="FP82" i="6"/>
  <c r="FF83" i="6"/>
  <c r="FK83" i="6"/>
  <c r="FP83" i="6"/>
  <c r="FF84" i="6"/>
  <c r="FK84" i="6"/>
  <c r="FP84" i="6"/>
  <c r="FF85" i="6"/>
  <c r="FK85" i="6"/>
  <c r="FP85" i="6"/>
  <c r="FF86" i="6"/>
  <c r="FK86" i="6"/>
  <c r="FP86" i="6"/>
  <c r="FF87" i="6"/>
  <c r="FK87" i="6"/>
  <c r="FP87" i="6"/>
  <c r="FF88" i="6"/>
  <c r="FK88" i="6"/>
  <c r="FP88" i="6"/>
  <c r="FF89" i="6"/>
  <c r="FK89" i="6"/>
  <c r="FP89" i="6"/>
  <c r="FF90" i="6"/>
  <c r="FK90" i="6"/>
  <c r="FP90" i="6"/>
  <c r="FF91" i="6"/>
  <c r="FK91" i="6"/>
  <c r="FP91" i="6"/>
  <c r="FF92" i="6"/>
  <c r="FK92" i="6"/>
  <c r="FP92" i="6"/>
  <c r="FF93" i="6"/>
  <c r="FK93" i="6"/>
  <c r="FP93" i="6"/>
  <c r="FF94" i="6"/>
  <c r="FK94" i="6"/>
  <c r="FP94" i="6"/>
  <c r="FF95" i="6"/>
  <c r="FK95" i="6"/>
  <c r="FP95" i="6"/>
  <c r="FF96" i="6"/>
  <c r="FK96" i="6"/>
  <c r="FP96" i="6"/>
  <c r="FF97" i="6"/>
  <c r="FK97" i="6"/>
  <c r="FP97" i="6"/>
  <c r="FF98" i="6"/>
  <c r="FK98" i="6"/>
  <c r="FP98" i="6"/>
  <c r="FF99" i="6"/>
  <c r="FK99" i="6"/>
  <c r="FP99" i="6"/>
  <c r="FF100" i="6"/>
  <c r="FK100" i="6"/>
  <c r="FP100" i="6"/>
  <c r="FF101" i="6"/>
  <c r="FK101" i="6"/>
  <c r="FP101" i="6"/>
  <c r="FF102" i="6"/>
  <c r="FK102" i="6"/>
  <c r="FP102" i="6"/>
  <c r="FF103" i="6"/>
  <c r="FK103" i="6"/>
  <c r="FP103" i="6"/>
  <c r="FF104" i="6"/>
  <c r="FK104" i="6"/>
  <c r="FP104" i="6"/>
  <c r="FF105" i="6"/>
  <c r="FK105" i="6"/>
  <c r="FP105" i="6"/>
  <c r="FF106" i="6"/>
  <c r="FK106" i="6"/>
  <c r="FP106" i="6"/>
  <c r="FF107" i="6"/>
  <c r="FK107" i="6"/>
  <c r="FP107" i="6"/>
  <c r="FF108" i="6"/>
  <c r="FK108" i="6"/>
  <c r="FP108" i="6"/>
  <c r="FF109" i="6"/>
  <c r="FK109" i="6"/>
  <c r="FP109" i="6"/>
  <c r="FF110" i="6"/>
  <c r="FK110" i="6"/>
  <c r="FP110" i="6"/>
  <c r="FF111" i="6"/>
  <c r="FK111" i="6"/>
  <c r="FP111" i="6"/>
  <c r="FF112" i="6"/>
  <c r="FK112" i="6"/>
  <c r="FP112" i="6"/>
  <c r="FF113" i="6"/>
  <c r="FK113" i="6"/>
  <c r="FP113" i="6"/>
  <c r="FP115" i="6"/>
  <c r="FA125" i="6"/>
  <c r="FF125" i="6"/>
  <c r="FK125" i="6"/>
  <c r="FP125" i="6"/>
  <c r="FP126" i="6"/>
  <c r="FQ118" i="6"/>
  <c r="FP134" i="6"/>
  <c r="FP135" i="6"/>
  <c r="FQ135" i="6"/>
  <c r="FL115" i="6"/>
  <c r="FK115" i="6"/>
  <c r="FK126" i="6"/>
  <c r="FL118" i="6"/>
  <c r="FK134" i="6"/>
  <c r="FK135" i="6"/>
  <c r="FG115" i="6"/>
  <c r="FF115" i="6"/>
  <c r="FF126" i="6"/>
  <c r="FG118" i="6"/>
  <c r="FF134" i="6"/>
  <c r="FF135" i="6"/>
  <c r="FB21" i="6"/>
  <c r="FB115" i="6"/>
  <c r="FA115" i="6"/>
  <c r="FA126" i="6"/>
  <c r="FB118" i="6"/>
  <c r="FA134" i="6"/>
  <c r="FA135" i="6"/>
  <c r="FB135" i="6"/>
  <c r="DQ135" i="6"/>
  <c r="DV135" i="6"/>
  <c r="EA135" i="6"/>
  <c r="DP135" i="6"/>
  <c r="DU135" i="6"/>
  <c r="DZ135" i="6"/>
  <c r="CS135" i="6"/>
  <c r="CO130" i="6"/>
  <c r="CO132" i="6"/>
  <c r="CO133" i="6"/>
  <c r="CN135" i="6"/>
  <c r="CJ130" i="6"/>
  <c r="CJ132" i="6"/>
  <c r="CJ133" i="6"/>
  <c r="CI135" i="6"/>
  <c r="CE130" i="6"/>
  <c r="CE132" i="6"/>
  <c r="CE133" i="6"/>
  <c r="CD135" i="6"/>
  <c r="BZ132" i="6"/>
  <c r="BZ133" i="6"/>
  <c r="BY135" i="6"/>
  <c r="SW134" i="6"/>
  <c r="TB134" i="6"/>
  <c r="TG134" i="6"/>
  <c r="SB134" i="6"/>
  <c r="SG134" i="6"/>
  <c r="SL134" i="6"/>
  <c r="SA134" i="6"/>
  <c r="SF134" i="6"/>
  <c r="SK134" i="6"/>
  <c r="QP19" i="6"/>
  <c r="QV19" i="6"/>
  <c r="RB19" i="6"/>
  <c r="QP20" i="6"/>
  <c r="QV20" i="6"/>
  <c r="RB20" i="6"/>
  <c r="QP21" i="6"/>
  <c r="QV21" i="6"/>
  <c r="RB21" i="6"/>
  <c r="QP22" i="6"/>
  <c r="QV22" i="6"/>
  <c r="RB22" i="6"/>
  <c r="QP23" i="6"/>
  <c r="QV23" i="6"/>
  <c r="RB23" i="6"/>
  <c r="QP24" i="6"/>
  <c r="QV24" i="6"/>
  <c r="RB24" i="6"/>
  <c r="QP25" i="6"/>
  <c r="QV25" i="6"/>
  <c r="RB25" i="6"/>
  <c r="QP26" i="6"/>
  <c r="QV26" i="6"/>
  <c r="RB26" i="6"/>
  <c r="QP27" i="6"/>
  <c r="QV27" i="6"/>
  <c r="RB27" i="6"/>
  <c r="QP28" i="6"/>
  <c r="QV28" i="6"/>
  <c r="RB28" i="6"/>
  <c r="QP29" i="6"/>
  <c r="QV29" i="6"/>
  <c r="RB29" i="6"/>
  <c r="QP30" i="6"/>
  <c r="QV30" i="6"/>
  <c r="RB30" i="6"/>
  <c r="QP31" i="6"/>
  <c r="QV31" i="6"/>
  <c r="RB31" i="6"/>
  <c r="QP32" i="6"/>
  <c r="QV32" i="6"/>
  <c r="RB32" i="6"/>
  <c r="QP33" i="6"/>
  <c r="QV33" i="6"/>
  <c r="RB33" i="6"/>
  <c r="QP34" i="6"/>
  <c r="QV34" i="6"/>
  <c r="RB34" i="6"/>
  <c r="QP35" i="6"/>
  <c r="QV35" i="6"/>
  <c r="RB35" i="6"/>
  <c r="QP36" i="6"/>
  <c r="QV36" i="6"/>
  <c r="RB36" i="6"/>
  <c r="QP37" i="6"/>
  <c r="QV37" i="6"/>
  <c r="RB37" i="6"/>
  <c r="QP38" i="6"/>
  <c r="QV38" i="6"/>
  <c r="RB38" i="6"/>
  <c r="QP39" i="6"/>
  <c r="QV39" i="6"/>
  <c r="RB39" i="6"/>
  <c r="QP40" i="6"/>
  <c r="QV40" i="6"/>
  <c r="RB40" i="6"/>
  <c r="QP41" i="6"/>
  <c r="QV41" i="6"/>
  <c r="RB41" i="6"/>
  <c r="QP42" i="6"/>
  <c r="QV42" i="6"/>
  <c r="RB42" i="6"/>
  <c r="QP43" i="6"/>
  <c r="QV43" i="6"/>
  <c r="RB43" i="6"/>
  <c r="QP44" i="6"/>
  <c r="QV44" i="6"/>
  <c r="RB44" i="6"/>
  <c r="QP45" i="6"/>
  <c r="QV45" i="6"/>
  <c r="RB45" i="6"/>
  <c r="QP46" i="6"/>
  <c r="QV46" i="6"/>
  <c r="RB46" i="6"/>
  <c r="QP47" i="6"/>
  <c r="QV47" i="6"/>
  <c r="RB47" i="6"/>
  <c r="QP48" i="6"/>
  <c r="QV48" i="6"/>
  <c r="RB48" i="6"/>
  <c r="QP49" i="6"/>
  <c r="QV49" i="6"/>
  <c r="RB49" i="6"/>
  <c r="QP50" i="6"/>
  <c r="QV50" i="6"/>
  <c r="RB50" i="6"/>
  <c r="QP51" i="6"/>
  <c r="QV51" i="6"/>
  <c r="RB51" i="6"/>
  <c r="QP52" i="6"/>
  <c r="QV52" i="6"/>
  <c r="RB52" i="6"/>
  <c r="QP53" i="6"/>
  <c r="QV53" i="6"/>
  <c r="RB53" i="6"/>
  <c r="QP54" i="6"/>
  <c r="QV54" i="6"/>
  <c r="RB54" i="6"/>
  <c r="QP55" i="6"/>
  <c r="QV55" i="6"/>
  <c r="RB55" i="6"/>
  <c r="QP56" i="6"/>
  <c r="QV56" i="6"/>
  <c r="RB56" i="6"/>
  <c r="QP57" i="6"/>
  <c r="QV57" i="6"/>
  <c r="RB57" i="6"/>
  <c r="QP58" i="6"/>
  <c r="QV58" i="6"/>
  <c r="RB58" i="6"/>
  <c r="QP59" i="6"/>
  <c r="QV59" i="6"/>
  <c r="RB59" i="6"/>
  <c r="QP60" i="6"/>
  <c r="QV60" i="6"/>
  <c r="RB60" i="6"/>
  <c r="QP61" i="6"/>
  <c r="QV61" i="6"/>
  <c r="RB61" i="6"/>
  <c r="QP62" i="6"/>
  <c r="QV62" i="6"/>
  <c r="RB62" i="6"/>
  <c r="QP63" i="6"/>
  <c r="QV63" i="6"/>
  <c r="RB63" i="6"/>
  <c r="QP64" i="6"/>
  <c r="QV64" i="6"/>
  <c r="RB64" i="6"/>
  <c r="QP65" i="6"/>
  <c r="QV65" i="6"/>
  <c r="RB65" i="6"/>
  <c r="QP66" i="6"/>
  <c r="QV66" i="6"/>
  <c r="RB66" i="6"/>
  <c r="QP67" i="6"/>
  <c r="QV67" i="6"/>
  <c r="RB67" i="6"/>
  <c r="QP68" i="6"/>
  <c r="QV68" i="6"/>
  <c r="RB68" i="6"/>
  <c r="QP69" i="6"/>
  <c r="QV69" i="6"/>
  <c r="RB69" i="6"/>
  <c r="QP70" i="6"/>
  <c r="QV70" i="6"/>
  <c r="RB70" i="6"/>
  <c r="QP71" i="6"/>
  <c r="QV71" i="6"/>
  <c r="RB71" i="6"/>
  <c r="QP72" i="6"/>
  <c r="QV72" i="6"/>
  <c r="RB72" i="6"/>
  <c r="QP73" i="6"/>
  <c r="QV73" i="6"/>
  <c r="RB73" i="6"/>
  <c r="QP74" i="6"/>
  <c r="QV74" i="6"/>
  <c r="RB74" i="6"/>
  <c r="QP75" i="6"/>
  <c r="QV75" i="6"/>
  <c r="RB75" i="6"/>
  <c r="QP76" i="6"/>
  <c r="QV76" i="6"/>
  <c r="RB76" i="6"/>
  <c r="QP77" i="6"/>
  <c r="QV77" i="6"/>
  <c r="RB77" i="6"/>
  <c r="QP78" i="6"/>
  <c r="QV78" i="6"/>
  <c r="RB78" i="6"/>
  <c r="QP79" i="6"/>
  <c r="QV79" i="6"/>
  <c r="RB79" i="6"/>
  <c r="QP80" i="6"/>
  <c r="QV80" i="6"/>
  <c r="RB80" i="6"/>
  <c r="QP81" i="6"/>
  <c r="QV81" i="6"/>
  <c r="RB81" i="6"/>
  <c r="QP82" i="6"/>
  <c r="QV82" i="6"/>
  <c r="RB82" i="6"/>
  <c r="QP83" i="6"/>
  <c r="QV83" i="6"/>
  <c r="RB83" i="6"/>
  <c r="QP84" i="6"/>
  <c r="QV84" i="6"/>
  <c r="RB84" i="6"/>
  <c r="QP85" i="6"/>
  <c r="QV85" i="6"/>
  <c r="RB85" i="6"/>
  <c r="QP86" i="6"/>
  <c r="QV86" i="6"/>
  <c r="RB86" i="6"/>
  <c r="QP87" i="6"/>
  <c r="QV87" i="6"/>
  <c r="RB87" i="6"/>
  <c r="QP88" i="6"/>
  <c r="QV88" i="6"/>
  <c r="RB88" i="6"/>
  <c r="QP89" i="6"/>
  <c r="QV89" i="6"/>
  <c r="RB89" i="6"/>
  <c r="QP90" i="6"/>
  <c r="QV90" i="6"/>
  <c r="RB90" i="6"/>
  <c r="QP91" i="6"/>
  <c r="QV91" i="6"/>
  <c r="RB91" i="6"/>
  <c r="QP92" i="6"/>
  <c r="QV92" i="6"/>
  <c r="RB92" i="6"/>
  <c r="QP93" i="6"/>
  <c r="QV93" i="6"/>
  <c r="RB93" i="6"/>
  <c r="QP94" i="6"/>
  <c r="QV94" i="6"/>
  <c r="RB94" i="6"/>
  <c r="QP95" i="6"/>
  <c r="QV95" i="6"/>
  <c r="RB95" i="6"/>
  <c r="QP96" i="6"/>
  <c r="QV96" i="6"/>
  <c r="RB96" i="6"/>
  <c r="QP97" i="6"/>
  <c r="QV97" i="6"/>
  <c r="RB97" i="6"/>
  <c r="QP98" i="6"/>
  <c r="QV98" i="6"/>
  <c r="RB98" i="6"/>
  <c r="QP99" i="6"/>
  <c r="QV99" i="6"/>
  <c r="RB99" i="6"/>
  <c r="QP100" i="6"/>
  <c r="QV100" i="6"/>
  <c r="RB100" i="6"/>
  <c r="QP101" i="6"/>
  <c r="QV101" i="6"/>
  <c r="RB101" i="6"/>
  <c r="QP102" i="6"/>
  <c r="QV102" i="6"/>
  <c r="RB102" i="6"/>
  <c r="QP103" i="6"/>
  <c r="QV103" i="6"/>
  <c r="RB103" i="6"/>
  <c r="QP104" i="6"/>
  <c r="QV104" i="6"/>
  <c r="RB104" i="6"/>
  <c r="QP105" i="6"/>
  <c r="QV105" i="6"/>
  <c r="RB105" i="6"/>
  <c r="QP106" i="6"/>
  <c r="QV106" i="6"/>
  <c r="RB106" i="6"/>
  <c r="QP107" i="6"/>
  <c r="QV107" i="6"/>
  <c r="RB107" i="6"/>
  <c r="QP108" i="6"/>
  <c r="QV108" i="6"/>
  <c r="RB108" i="6"/>
  <c r="QP109" i="6"/>
  <c r="QV109" i="6"/>
  <c r="RB109" i="6"/>
  <c r="QP110" i="6"/>
  <c r="QV110" i="6"/>
  <c r="RB110" i="6"/>
  <c r="QP111" i="6"/>
  <c r="QV111" i="6"/>
  <c r="RB111" i="6"/>
  <c r="QJ112" i="6"/>
  <c r="QP112" i="6"/>
  <c r="QV112" i="6"/>
  <c r="RB112" i="6"/>
  <c r="RB114" i="6"/>
  <c r="QO19" i="6"/>
  <c r="QU19" i="6"/>
  <c r="RA19" i="6"/>
  <c r="QO20" i="6"/>
  <c r="QU20" i="6"/>
  <c r="RA20" i="6"/>
  <c r="QO21" i="6"/>
  <c r="QU21" i="6"/>
  <c r="RA21" i="6"/>
  <c r="QO22" i="6"/>
  <c r="QU22" i="6"/>
  <c r="RA22" i="6"/>
  <c r="QO23" i="6"/>
  <c r="QU23" i="6"/>
  <c r="RA23" i="6"/>
  <c r="QO24" i="6"/>
  <c r="QU24" i="6"/>
  <c r="RA24" i="6"/>
  <c r="QO25" i="6"/>
  <c r="QU25" i="6"/>
  <c r="RA25" i="6"/>
  <c r="QO26" i="6"/>
  <c r="QU26" i="6"/>
  <c r="RA26" i="6"/>
  <c r="QO27" i="6"/>
  <c r="QU27" i="6"/>
  <c r="RA27" i="6"/>
  <c r="QO28" i="6"/>
  <c r="QU28" i="6"/>
  <c r="RA28" i="6"/>
  <c r="QO29" i="6"/>
  <c r="QU29" i="6"/>
  <c r="RA29" i="6"/>
  <c r="QO30" i="6"/>
  <c r="QU30" i="6"/>
  <c r="RA30" i="6"/>
  <c r="QO31" i="6"/>
  <c r="QU31" i="6"/>
  <c r="RA31" i="6"/>
  <c r="QO32" i="6"/>
  <c r="QU32" i="6"/>
  <c r="RA32" i="6"/>
  <c r="QO33" i="6"/>
  <c r="QU33" i="6"/>
  <c r="RA33" i="6"/>
  <c r="QO34" i="6"/>
  <c r="QU34" i="6"/>
  <c r="RA34" i="6"/>
  <c r="QO35" i="6"/>
  <c r="QU35" i="6"/>
  <c r="RA35" i="6"/>
  <c r="QO36" i="6"/>
  <c r="QU36" i="6"/>
  <c r="RA36" i="6"/>
  <c r="QO37" i="6"/>
  <c r="QU37" i="6"/>
  <c r="RA37" i="6"/>
  <c r="QO38" i="6"/>
  <c r="QU38" i="6"/>
  <c r="RA38" i="6"/>
  <c r="QO39" i="6"/>
  <c r="QU39" i="6"/>
  <c r="RA39" i="6"/>
  <c r="QO40" i="6"/>
  <c r="QU40" i="6"/>
  <c r="RA40" i="6"/>
  <c r="QO41" i="6"/>
  <c r="QU41" i="6"/>
  <c r="RA41" i="6"/>
  <c r="QO42" i="6"/>
  <c r="QU42" i="6"/>
  <c r="RA42" i="6"/>
  <c r="QO43" i="6"/>
  <c r="QU43" i="6"/>
  <c r="RA43" i="6"/>
  <c r="QO44" i="6"/>
  <c r="QU44" i="6"/>
  <c r="RA44" i="6"/>
  <c r="QO45" i="6"/>
  <c r="QU45" i="6"/>
  <c r="RA45" i="6"/>
  <c r="QO46" i="6"/>
  <c r="QU46" i="6"/>
  <c r="RA46" i="6"/>
  <c r="QO47" i="6"/>
  <c r="QU47" i="6"/>
  <c r="RA47" i="6"/>
  <c r="QO48" i="6"/>
  <c r="QU48" i="6"/>
  <c r="RA48" i="6"/>
  <c r="QO49" i="6"/>
  <c r="QU49" i="6"/>
  <c r="RA49" i="6"/>
  <c r="QO50" i="6"/>
  <c r="QU50" i="6"/>
  <c r="RA50" i="6"/>
  <c r="QO51" i="6"/>
  <c r="QU51" i="6"/>
  <c r="RA51" i="6"/>
  <c r="QO52" i="6"/>
  <c r="QU52" i="6"/>
  <c r="RA52" i="6"/>
  <c r="QO53" i="6"/>
  <c r="QU53" i="6"/>
  <c r="RA53" i="6"/>
  <c r="QO54" i="6"/>
  <c r="QU54" i="6"/>
  <c r="RA54" i="6"/>
  <c r="QO55" i="6"/>
  <c r="QU55" i="6"/>
  <c r="RA55" i="6"/>
  <c r="QO56" i="6"/>
  <c r="QU56" i="6"/>
  <c r="RA56" i="6"/>
  <c r="QO57" i="6"/>
  <c r="QU57" i="6"/>
  <c r="RA57" i="6"/>
  <c r="QO58" i="6"/>
  <c r="QU58" i="6"/>
  <c r="RA58" i="6"/>
  <c r="QO59" i="6"/>
  <c r="QU59" i="6"/>
  <c r="RA59" i="6"/>
  <c r="QO60" i="6"/>
  <c r="QU60" i="6"/>
  <c r="RA60" i="6"/>
  <c r="QO61" i="6"/>
  <c r="QU61" i="6"/>
  <c r="RA61" i="6"/>
  <c r="QO62" i="6"/>
  <c r="QU62" i="6"/>
  <c r="RA62" i="6"/>
  <c r="QO63" i="6"/>
  <c r="QU63" i="6"/>
  <c r="RA63" i="6"/>
  <c r="QO64" i="6"/>
  <c r="QU64" i="6"/>
  <c r="RA64" i="6"/>
  <c r="QO65" i="6"/>
  <c r="QU65" i="6"/>
  <c r="RA65" i="6"/>
  <c r="QO66" i="6"/>
  <c r="QU66" i="6"/>
  <c r="RA66" i="6"/>
  <c r="QO67" i="6"/>
  <c r="QU67" i="6"/>
  <c r="RA67" i="6"/>
  <c r="QO68" i="6"/>
  <c r="QU68" i="6"/>
  <c r="RA68" i="6"/>
  <c r="QO69" i="6"/>
  <c r="QU69" i="6"/>
  <c r="RA69" i="6"/>
  <c r="QO70" i="6"/>
  <c r="QU70" i="6"/>
  <c r="RA70" i="6"/>
  <c r="QO71" i="6"/>
  <c r="QU71" i="6"/>
  <c r="RA71" i="6"/>
  <c r="QO72" i="6"/>
  <c r="QU72" i="6"/>
  <c r="RA72" i="6"/>
  <c r="QO73" i="6"/>
  <c r="QU73" i="6"/>
  <c r="RA73" i="6"/>
  <c r="QO74" i="6"/>
  <c r="QU74" i="6"/>
  <c r="RA74" i="6"/>
  <c r="QO75" i="6"/>
  <c r="QU75" i="6"/>
  <c r="RA75" i="6"/>
  <c r="QO76" i="6"/>
  <c r="QU76" i="6"/>
  <c r="RA76" i="6"/>
  <c r="QO77" i="6"/>
  <c r="QU77" i="6"/>
  <c r="RA77" i="6"/>
  <c r="QO78" i="6"/>
  <c r="QU78" i="6"/>
  <c r="RA78" i="6"/>
  <c r="QO79" i="6"/>
  <c r="QU79" i="6"/>
  <c r="RA79" i="6"/>
  <c r="QO80" i="6"/>
  <c r="QU80" i="6"/>
  <c r="RA80" i="6"/>
  <c r="QO81" i="6"/>
  <c r="QU81" i="6"/>
  <c r="RA81" i="6"/>
  <c r="QO82" i="6"/>
  <c r="QU82" i="6"/>
  <c r="RA82" i="6"/>
  <c r="QO83" i="6"/>
  <c r="QU83" i="6"/>
  <c r="RA83" i="6"/>
  <c r="QO85" i="6"/>
  <c r="QU85" i="6"/>
  <c r="RA85" i="6"/>
  <c r="QO86" i="6"/>
  <c r="QU86" i="6"/>
  <c r="RA86" i="6"/>
  <c r="QO87" i="6"/>
  <c r="QU87" i="6"/>
  <c r="RA87" i="6"/>
  <c r="QO88" i="6"/>
  <c r="QU88" i="6"/>
  <c r="RA88" i="6"/>
  <c r="QO89" i="6"/>
  <c r="QU89" i="6"/>
  <c r="RA89" i="6"/>
  <c r="QO90" i="6"/>
  <c r="QU90" i="6"/>
  <c r="RA90" i="6"/>
  <c r="QO91" i="6"/>
  <c r="QU91" i="6"/>
  <c r="RA91" i="6"/>
  <c r="QO92" i="6"/>
  <c r="QU92" i="6"/>
  <c r="RA92" i="6"/>
  <c r="QO93" i="6"/>
  <c r="QU93" i="6"/>
  <c r="RA93" i="6"/>
  <c r="QO95" i="6"/>
  <c r="QU95" i="6"/>
  <c r="RA95" i="6"/>
  <c r="QO96" i="6"/>
  <c r="QU96" i="6"/>
  <c r="RA96" i="6"/>
  <c r="QO97" i="6"/>
  <c r="QU97" i="6"/>
  <c r="RA97" i="6"/>
  <c r="QO98" i="6"/>
  <c r="QU98" i="6"/>
  <c r="RA98" i="6"/>
  <c r="QO99" i="6"/>
  <c r="QU99" i="6"/>
  <c r="RA99" i="6"/>
  <c r="QO100" i="6"/>
  <c r="QU100" i="6"/>
  <c r="RA100" i="6"/>
  <c r="QO101" i="6"/>
  <c r="QU101" i="6"/>
  <c r="RA101" i="6"/>
  <c r="QO102" i="6"/>
  <c r="QU102" i="6"/>
  <c r="RA102" i="6"/>
  <c r="QO103" i="6"/>
  <c r="QU103" i="6"/>
  <c r="RA103" i="6"/>
  <c r="QO104" i="6"/>
  <c r="QU104" i="6"/>
  <c r="RA104" i="6"/>
  <c r="QO105" i="6"/>
  <c r="QU105" i="6"/>
  <c r="RA105" i="6"/>
  <c r="QO106" i="6"/>
  <c r="QU106" i="6"/>
  <c r="RA106" i="6"/>
  <c r="QO107" i="6"/>
  <c r="QU107" i="6"/>
  <c r="RA107" i="6"/>
  <c r="QO108" i="6"/>
  <c r="QU108" i="6"/>
  <c r="RA108" i="6"/>
  <c r="QO109" i="6"/>
  <c r="QU109" i="6"/>
  <c r="RA109" i="6"/>
  <c r="QO110" i="6"/>
  <c r="QU110" i="6"/>
  <c r="RA110" i="6"/>
  <c r="QO111" i="6"/>
  <c r="QU111" i="6"/>
  <c r="RA111" i="6"/>
  <c r="QO112" i="6"/>
  <c r="QU112" i="6"/>
  <c r="RA112" i="6"/>
  <c r="RA114" i="6"/>
  <c r="RA124" i="6"/>
  <c r="RA125" i="6"/>
  <c r="RB117" i="6"/>
  <c r="RB133" i="6"/>
  <c r="RB134" i="6"/>
  <c r="RC134" i="6"/>
  <c r="QV114" i="6"/>
  <c r="QU114" i="6"/>
  <c r="QU124" i="6"/>
  <c r="QU125" i="6"/>
  <c r="QV117" i="6"/>
  <c r="QV133" i="6"/>
  <c r="QV134" i="6"/>
  <c r="QP114" i="6"/>
  <c r="QO84" i="6"/>
  <c r="QO94" i="6"/>
  <c r="QO114" i="6"/>
  <c r="QO124" i="6"/>
  <c r="QO125" i="6"/>
  <c r="QP117" i="6"/>
  <c r="QP133" i="6"/>
  <c r="QP134" i="6"/>
  <c r="QJ114" i="6"/>
  <c r="QI114" i="6"/>
  <c r="QI124" i="6"/>
  <c r="QI125" i="6"/>
  <c r="QJ117" i="6"/>
  <c r="QJ133" i="6"/>
  <c r="QJ134" i="6"/>
  <c r="PF134" i="6"/>
  <c r="OZ134" i="6"/>
  <c r="OT134" i="6"/>
  <c r="ON134" i="6"/>
  <c r="MW134" i="6"/>
  <c r="NC134" i="6"/>
  <c r="NI134" i="6"/>
  <c r="LZ134" i="6"/>
  <c r="MF134" i="6"/>
  <c r="ML134" i="6"/>
  <c r="IC134" i="6"/>
  <c r="IH134" i="6"/>
  <c r="IM134" i="6"/>
  <c r="IB134" i="6"/>
  <c r="IG134" i="6"/>
  <c r="IL134" i="6"/>
  <c r="HJ134" i="6"/>
  <c r="HO134" i="6"/>
  <c r="HT134" i="6"/>
  <c r="HI134" i="6"/>
  <c r="HN134" i="6"/>
  <c r="HS134" i="6"/>
  <c r="GQ134" i="6"/>
  <c r="GV134" i="6"/>
  <c r="HA134" i="6"/>
  <c r="GP134" i="6"/>
  <c r="GU134" i="6"/>
  <c r="GZ134" i="6"/>
  <c r="FZ129" i="6"/>
  <c r="GE129" i="6"/>
  <c r="GJ129" i="6"/>
  <c r="GJ131" i="6"/>
  <c r="GJ132" i="6"/>
  <c r="GI134" i="6"/>
  <c r="GE131" i="6"/>
  <c r="GE132" i="6"/>
  <c r="GD134" i="6"/>
  <c r="FZ131" i="6"/>
  <c r="FZ132" i="6"/>
  <c r="FY134" i="6"/>
  <c r="FU131" i="6"/>
  <c r="FU132" i="6"/>
  <c r="FT134" i="6"/>
  <c r="FQ134" i="6"/>
  <c r="FB134" i="6"/>
  <c r="DQ134" i="6"/>
  <c r="DV134" i="6"/>
  <c r="EA134" i="6"/>
  <c r="DP134" i="6"/>
  <c r="DU134" i="6"/>
  <c r="DZ134" i="6"/>
  <c r="CS134" i="6"/>
  <c r="CN134" i="6"/>
  <c r="CI134" i="6"/>
  <c r="CD134" i="6"/>
  <c r="BY134" i="6"/>
  <c r="SW133" i="6"/>
  <c r="TB133" i="6"/>
  <c r="TG133" i="6"/>
  <c r="SB133" i="6"/>
  <c r="SG133" i="6"/>
  <c r="SL133" i="6"/>
  <c r="SA133" i="6"/>
  <c r="SF133" i="6"/>
  <c r="SK133" i="6"/>
  <c r="RC133" i="6"/>
  <c r="PF133" i="6"/>
  <c r="OZ133" i="6"/>
  <c r="OT133" i="6"/>
  <c r="ON133" i="6"/>
  <c r="MW133" i="6"/>
  <c r="NC133" i="6"/>
  <c r="NI133" i="6"/>
  <c r="LZ133" i="6"/>
  <c r="MF133" i="6"/>
  <c r="ML133" i="6"/>
  <c r="IC133" i="6"/>
  <c r="IH133" i="6"/>
  <c r="IM133" i="6"/>
  <c r="IB133" i="6"/>
  <c r="IG133" i="6"/>
  <c r="IL133" i="6"/>
  <c r="HJ133" i="6"/>
  <c r="HO133" i="6"/>
  <c r="HT133" i="6"/>
  <c r="HI133" i="6"/>
  <c r="HN133" i="6"/>
  <c r="HS133" i="6"/>
  <c r="GQ133" i="6"/>
  <c r="GV133" i="6"/>
  <c r="HA133" i="6"/>
  <c r="GP133" i="6"/>
  <c r="GU133" i="6"/>
  <c r="GZ133" i="6"/>
  <c r="GI133" i="6"/>
  <c r="GD133" i="6"/>
  <c r="FY133" i="6"/>
  <c r="FT133" i="6"/>
  <c r="FP132" i="6"/>
  <c r="FP133" i="6"/>
  <c r="FK132" i="6"/>
  <c r="FK133" i="6"/>
  <c r="FL133" i="6"/>
  <c r="FF132" i="6"/>
  <c r="FF133" i="6"/>
  <c r="FA132" i="6"/>
  <c r="FA133" i="6"/>
  <c r="FB133" i="6"/>
  <c r="DQ133" i="6"/>
  <c r="DV133" i="6"/>
  <c r="EA133" i="6"/>
  <c r="DP133" i="6"/>
  <c r="DU133" i="6"/>
  <c r="DZ133" i="6"/>
  <c r="BI133" i="6"/>
  <c r="SW132" i="6"/>
  <c r="TB132" i="6"/>
  <c r="TG132" i="6"/>
  <c r="SB132" i="6"/>
  <c r="SG132" i="6"/>
  <c r="SL132" i="6"/>
  <c r="SA132" i="6"/>
  <c r="SF132" i="6"/>
  <c r="SK132" i="6"/>
  <c r="RT132" i="6"/>
  <c r="RO132" i="6"/>
  <c r="RJ132" i="6"/>
  <c r="RE132" i="6"/>
  <c r="RB131" i="6"/>
  <c r="RB132" i="6"/>
  <c r="QV131" i="6"/>
  <c r="QV132" i="6"/>
  <c r="QW132" i="6"/>
  <c r="QP131" i="6"/>
  <c r="QP132" i="6"/>
  <c r="QJ131" i="6"/>
  <c r="QJ132" i="6"/>
  <c r="OU19" i="6"/>
  <c r="PA19" i="6"/>
  <c r="PG19" i="6"/>
  <c r="OU20" i="6"/>
  <c r="PA20" i="6"/>
  <c r="PG20" i="6"/>
  <c r="OU21" i="6"/>
  <c r="PA21" i="6"/>
  <c r="PG21" i="6"/>
  <c r="OU22" i="6"/>
  <c r="PA22" i="6"/>
  <c r="PG22" i="6"/>
  <c r="OU23" i="6"/>
  <c r="PA23" i="6"/>
  <c r="PG23" i="6"/>
  <c r="OU24" i="6"/>
  <c r="PA24" i="6"/>
  <c r="PG24" i="6"/>
  <c r="OU25" i="6"/>
  <c r="PA25" i="6"/>
  <c r="PG25" i="6"/>
  <c r="OU26" i="6"/>
  <c r="PA26" i="6"/>
  <c r="PG26" i="6"/>
  <c r="OU27" i="6"/>
  <c r="PA27" i="6"/>
  <c r="PG27" i="6"/>
  <c r="OU28" i="6"/>
  <c r="PA28" i="6"/>
  <c r="PG28" i="6"/>
  <c r="OU29" i="6"/>
  <c r="PA29" i="6"/>
  <c r="PG29" i="6"/>
  <c r="OU30" i="6"/>
  <c r="PA30" i="6"/>
  <c r="PG30" i="6"/>
  <c r="OU31" i="6"/>
  <c r="PA31" i="6"/>
  <c r="PG31" i="6"/>
  <c r="OU32" i="6"/>
  <c r="PA32" i="6"/>
  <c r="PG32" i="6"/>
  <c r="OU33" i="6"/>
  <c r="PA33" i="6"/>
  <c r="PG33" i="6"/>
  <c r="OU34" i="6"/>
  <c r="PA34" i="6"/>
  <c r="PG34" i="6"/>
  <c r="OU35" i="6"/>
  <c r="PA35" i="6"/>
  <c r="PG35" i="6"/>
  <c r="OU36" i="6"/>
  <c r="PA36" i="6"/>
  <c r="PG36" i="6"/>
  <c r="OU37" i="6"/>
  <c r="PA37" i="6"/>
  <c r="PG37" i="6"/>
  <c r="OU38" i="6"/>
  <c r="PA38" i="6"/>
  <c r="PG38" i="6"/>
  <c r="OU39" i="6"/>
  <c r="PA39" i="6"/>
  <c r="PG39" i="6"/>
  <c r="OU40" i="6"/>
  <c r="PA40" i="6"/>
  <c r="PG40" i="6"/>
  <c r="OU41" i="6"/>
  <c r="PA41" i="6"/>
  <c r="PG41" i="6"/>
  <c r="OU42" i="6"/>
  <c r="PA42" i="6"/>
  <c r="PG42" i="6"/>
  <c r="OU43" i="6"/>
  <c r="PA43" i="6"/>
  <c r="PG43" i="6"/>
  <c r="OU44" i="6"/>
  <c r="PA44" i="6"/>
  <c r="PG44" i="6"/>
  <c r="OU45" i="6"/>
  <c r="PA45" i="6"/>
  <c r="PG45" i="6"/>
  <c r="OU46" i="6"/>
  <c r="PA46" i="6"/>
  <c r="PG46" i="6"/>
  <c r="OU47" i="6"/>
  <c r="PA47" i="6"/>
  <c r="PG47" i="6"/>
  <c r="OU48" i="6"/>
  <c r="PA48" i="6"/>
  <c r="PG48" i="6"/>
  <c r="OU49" i="6"/>
  <c r="PA49" i="6"/>
  <c r="PG49" i="6"/>
  <c r="OU50" i="6"/>
  <c r="PA50" i="6"/>
  <c r="PG50" i="6"/>
  <c r="OU51" i="6"/>
  <c r="PA51" i="6"/>
  <c r="PG51" i="6"/>
  <c r="OU52" i="6"/>
  <c r="PA52" i="6"/>
  <c r="PG52" i="6"/>
  <c r="OU53" i="6"/>
  <c r="PA53" i="6"/>
  <c r="PG53" i="6"/>
  <c r="OU54" i="6"/>
  <c r="PA54" i="6"/>
  <c r="PG54" i="6"/>
  <c r="OU55" i="6"/>
  <c r="PA55" i="6"/>
  <c r="PG55" i="6"/>
  <c r="OU56" i="6"/>
  <c r="PA56" i="6"/>
  <c r="PG56" i="6"/>
  <c r="OU57" i="6"/>
  <c r="PA57" i="6"/>
  <c r="PG57" i="6"/>
  <c r="OU58" i="6"/>
  <c r="PA58" i="6"/>
  <c r="PG58" i="6"/>
  <c r="PA59" i="6"/>
  <c r="PG59" i="6"/>
  <c r="OU60" i="6"/>
  <c r="PA60" i="6"/>
  <c r="PG60" i="6"/>
  <c r="OU61" i="6"/>
  <c r="PA61" i="6"/>
  <c r="PG61" i="6"/>
  <c r="OU62" i="6"/>
  <c r="PA62" i="6"/>
  <c r="PG62" i="6"/>
  <c r="OU63" i="6"/>
  <c r="PA63" i="6"/>
  <c r="PG63" i="6"/>
  <c r="OU64" i="6"/>
  <c r="PA64" i="6"/>
  <c r="PG64" i="6"/>
  <c r="OU65" i="6"/>
  <c r="PA65" i="6"/>
  <c r="PG65" i="6"/>
  <c r="OU66" i="6"/>
  <c r="PA66" i="6"/>
  <c r="PG66" i="6"/>
  <c r="OU67" i="6"/>
  <c r="PA67" i="6"/>
  <c r="PG67" i="6"/>
  <c r="OU68" i="6"/>
  <c r="PA68" i="6"/>
  <c r="PG68" i="6"/>
  <c r="OU69" i="6"/>
  <c r="PA69" i="6"/>
  <c r="PG69" i="6"/>
  <c r="OU70" i="6"/>
  <c r="PA70" i="6"/>
  <c r="PG70" i="6"/>
  <c r="OU71" i="6"/>
  <c r="PA71" i="6"/>
  <c r="PG71" i="6"/>
  <c r="OU72" i="6"/>
  <c r="PA72" i="6"/>
  <c r="PG72" i="6"/>
  <c r="OU73" i="6"/>
  <c r="PA73" i="6"/>
  <c r="PG73" i="6"/>
  <c r="OU74" i="6"/>
  <c r="PA74" i="6"/>
  <c r="PG74" i="6"/>
  <c r="OU75" i="6"/>
  <c r="PA75" i="6"/>
  <c r="PG75" i="6"/>
  <c r="OU76" i="6"/>
  <c r="PA76" i="6"/>
  <c r="PG76" i="6"/>
  <c r="OU77" i="6"/>
  <c r="PA77" i="6"/>
  <c r="PG77" i="6"/>
  <c r="OU78" i="6"/>
  <c r="PA78" i="6"/>
  <c r="PG78" i="6"/>
  <c r="OU79" i="6"/>
  <c r="PA79" i="6"/>
  <c r="PG79" i="6"/>
  <c r="OU80" i="6"/>
  <c r="PA80" i="6"/>
  <c r="PG80" i="6"/>
  <c r="OU81" i="6"/>
  <c r="PA81" i="6"/>
  <c r="PG81" i="6"/>
  <c r="PA82" i="6"/>
  <c r="PG82" i="6"/>
  <c r="OU83" i="6"/>
  <c r="PA83" i="6"/>
  <c r="PG83" i="6"/>
  <c r="OU84" i="6"/>
  <c r="PA84" i="6"/>
  <c r="PG84" i="6"/>
  <c r="OU85" i="6"/>
  <c r="PA85" i="6"/>
  <c r="PG85" i="6"/>
  <c r="OU86" i="6"/>
  <c r="PA86" i="6"/>
  <c r="PG86" i="6"/>
  <c r="PA87" i="6"/>
  <c r="PG87" i="6"/>
  <c r="OU88" i="6"/>
  <c r="PA88" i="6"/>
  <c r="PG88" i="6"/>
  <c r="OU89" i="6"/>
  <c r="PA89" i="6"/>
  <c r="PG89" i="6"/>
  <c r="OU90" i="6"/>
  <c r="PA90" i="6"/>
  <c r="PG90" i="6"/>
  <c r="OU91" i="6"/>
  <c r="PA91" i="6"/>
  <c r="PG91" i="6"/>
  <c r="PA92" i="6"/>
  <c r="PG92" i="6"/>
  <c r="OU93" i="6"/>
  <c r="PA93" i="6"/>
  <c r="PG93" i="6"/>
  <c r="OU94" i="6"/>
  <c r="PA94" i="6"/>
  <c r="PG94" i="6"/>
  <c r="OU95" i="6"/>
  <c r="PA95" i="6"/>
  <c r="PG95" i="6"/>
  <c r="OU96" i="6"/>
  <c r="PA96" i="6"/>
  <c r="PG96" i="6"/>
  <c r="OU97" i="6"/>
  <c r="PA97" i="6"/>
  <c r="PG97" i="6"/>
  <c r="OU98" i="6"/>
  <c r="PA98" i="6"/>
  <c r="PG98" i="6"/>
  <c r="OU99" i="6"/>
  <c r="PA99" i="6"/>
  <c r="PG99" i="6"/>
  <c r="OU100" i="6"/>
  <c r="PA100" i="6"/>
  <c r="PG100" i="6"/>
  <c r="OU101" i="6"/>
  <c r="PA101" i="6"/>
  <c r="PG101" i="6"/>
  <c r="OU102" i="6"/>
  <c r="PA102" i="6"/>
  <c r="PG102" i="6"/>
  <c r="OU103" i="6"/>
  <c r="PA103" i="6"/>
  <c r="PG103" i="6"/>
  <c r="OU104" i="6"/>
  <c r="PA104" i="6"/>
  <c r="PG104" i="6"/>
  <c r="OU105" i="6"/>
  <c r="PA105" i="6"/>
  <c r="PG105" i="6"/>
  <c r="OU106" i="6"/>
  <c r="PA106" i="6"/>
  <c r="PG106" i="6"/>
  <c r="OU107" i="6"/>
  <c r="PA107" i="6"/>
  <c r="PG107" i="6"/>
  <c r="OU108" i="6"/>
  <c r="PA108" i="6"/>
  <c r="PG108" i="6"/>
  <c r="OO109" i="6"/>
  <c r="OU109" i="6"/>
  <c r="PA109" i="6"/>
  <c r="PG109" i="6"/>
  <c r="OU110" i="6"/>
  <c r="PA110" i="6"/>
  <c r="PG110" i="6"/>
  <c r="OT19" i="6"/>
  <c r="OZ19" i="6"/>
  <c r="PF19" i="6"/>
  <c r="OT20" i="6"/>
  <c r="OZ20" i="6"/>
  <c r="PF20" i="6"/>
  <c r="OT21" i="6"/>
  <c r="OZ21" i="6"/>
  <c r="PF21" i="6"/>
  <c r="OT22" i="6"/>
  <c r="OZ22" i="6"/>
  <c r="PF22" i="6"/>
  <c r="OT23" i="6"/>
  <c r="OZ23" i="6"/>
  <c r="PF23" i="6"/>
  <c r="OT24" i="6"/>
  <c r="OZ24" i="6"/>
  <c r="PF24" i="6"/>
  <c r="OT25" i="6"/>
  <c r="OZ25" i="6"/>
  <c r="PF25" i="6"/>
  <c r="OT26" i="6"/>
  <c r="OZ26" i="6"/>
  <c r="PF26" i="6"/>
  <c r="OT27" i="6"/>
  <c r="OZ27" i="6"/>
  <c r="PF27" i="6"/>
  <c r="OT28" i="6"/>
  <c r="OZ28" i="6"/>
  <c r="PF28" i="6"/>
  <c r="OT29" i="6"/>
  <c r="OZ29" i="6"/>
  <c r="PF29" i="6"/>
  <c r="OT30" i="6"/>
  <c r="OZ30" i="6"/>
  <c r="PF30" i="6"/>
  <c r="OT31" i="6"/>
  <c r="OZ31" i="6"/>
  <c r="PF31" i="6"/>
  <c r="OT32" i="6"/>
  <c r="OZ32" i="6"/>
  <c r="PF32" i="6"/>
  <c r="OT33" i="6"/>
  <c r="OZ33" i="6"/>
  <c r="PF33" i="6"/>
  <c r="OT34" i="6"/>
  <c r="OZ34" i="6"/>
  <c r="PF34" i="6"/>
  <c r="OT35" i="6"/>
  <c r="OZ35" i="6"/>
  <c r="PF35" i="6"/>
  <c r="OT36" i="6"/>
  <c r="OZ36" i="6"/>
  <c r="PF36" i="6"/>
  <c r="OT37" i="6"/>
  <c r="OZ37" i="6"/>
  <c r="PF37" i="6"/>
  <c r="OT38" i="6"/>
  <c r="OZ38" i="6"/>
  <c r="PF38" i="6"/>
  <c r="OT39" i="6"/>
  <c r="OZ39" i="6"/>
  <c r="PF39" i="6"/>
  <c r="OT40" i="6"/>
  <c r="OZ40" i="6"/>
  <c r="PF40" i="6"/>
  <c r="OT41" i="6"/>
  <c r="OZ41" i="6"/>
  <c r="PF41" i="6"/>
  <c r="OT42" i="6"/>
  <c r="OZ42" i="6"/>
  <c r="PF42" i="6"/>
  <c r="OT43" i="6"/>
  <c r="OZ43" i="6"/>
  <c r="PF43" i="6"/>
  <c r="OT44" i="6"/>
  <c r="OZ44" i="6"/>
  <c r="PF44" i="6"/>
  <c r="OT45" i="6"/>
  <c r="OZ45" i="6"/>
  <c r="PF45" i="6"/>
  <c r="OT46" i="6"/>
  <c r="OZ46" i="6"/>
  <c r="PF46" i="6"/>
  <c r="OT47" i="6"/>
  <c r="OZ47" i="6"/>
  <c r="PF47" i="6"/>
  <c r="OT48" i="6"/>
  <c r="OZ48" i="6"/>
  <c r="PF48" i="6"/>
  <c r="OT49" i="6"/>
  <c r="OZ49" i="6"/>
  <c r="PF49" i="6"/>
  <c r="OT50" i="6"/>
  <c r="OZ50" i="6"/>
  <c r="PF50" i="6"/>
  <c r="OT51" i="6"/>
  <c r="OZ51" i="6"/>
  <c r="PF51" i="6"/>
  <c r="OT52" i="6"/>
  <c r="OZ52" i="6"/>
  <c r="PF52" i="6"/>
  <c r="OT53" i="6"/>
  <c r="OZ53" i="6"/>
  <c r="PF53" i="6"/>
  <c r="OT54" i="6"/>
  <c r="OZ54" i="6"/>
  <c r="PF54" i="6"/>
  <c r="OT55" i="6"/>
  <c r="OZ55" i="6"/>
  <c r="PF55" i="6"/>
  <c r="OT56" i="6"/>
  <c r="OZ56" i="6"/>
  <c r="PF56" i="6"/>
  <c r="OT57" i="6"/>
  <c r="OZ57" i="6"/>
  <c r="PF57" i="6"/>
  <c r="OT58" i="6"/>
  <c r="OZ58" i="6"/>
  <c r="PF58" i="6"/>
  <c r="OT59" i="6"/>
  <c r="OZ59" i="6"/>
  <c r="PF59" i="6"/>
  <c r="OT60" i="6"/>
  <c r="OZ60" i="6"/>
  <c r="PF60" i="6"/>
  <c r="OT61" i="6"/>
  <c r="OZ61" i="6"/>
  <c r="PF61" i="6"/>
  <c r="OT62" i="6"/>
  <c r="OZ62" i="6"/>
  <c r="PF62" i="6"/>
  <c r="OT63" i="6"/>
  <c r="OZ63" i="6"/>
  <c r="PF63" i="6"/>
  <c r="OT64" i="6"/>
  <c r="OZ64" i="6"/>
  <c r="PF64" i="6"/>
  <c r="OT65" i="6"/>
  <c r="OZ65" i="6"/>
  <c r="PF65" i="6"/>
  <c r="OT66" i="6"/>
  <c r="OZ66" i="6"/>
  <c r="PF66" i="6"/>
  <c r="OT67" i="6"/>
  <c r="OZ67" i="6"/>
  <c r="PF67" i="6"/>
  <c r="OT68" i="6"/>
  <c r="OZ68" i="6"/>
  <c r="PF68" i="6"/>
  <c r="OT69" i="6"/>
  <c r="OZ69" i="6"/>
  <c r="PF69" i="6"/>
  <c r="OT70" i="6"/>
  <c r="OZ70" i="6"/>
  <c r="PF70" i="6"/>
  <c r="OT71" i="6"/>
  <c r="OZ71" i="6"/>
  <c r="PF71" i="6"/>
  <c r="OT72" i="6"/>
  <c r="OZ72" i="6"/>
  <c r="PF72" i="6"/>
  <c r="OT73" i="6"/>
  <c r="OZ73" i="6"/>
  <c r="PF73" i="6"/>
  <c r="OT74" i="6"/>
  <c r="OZ74" i="6"/>
  <c r="PF74" i="6"/>
  <c r="OT75" i="6"/>
  <c r="OZ75" i="6"/>
  <c r="PF75" i="6"/>
  <c r="OT76" i="6"/>
  <c r="OZ76" i="6"/>
  <c r="PF76" i="6"/>
  <c r="OT77" i="6"/>
  <c r="OZ77" i="6"/>
  <c r="PF77" i="6"/>
  <c r="OT78" i="6"/>
  <c r="OZ78" i="6"/>
  <c r="PF78" i="6"/>
  <c r="OT79" i="6"/>
  <c r="OZ79" i="6"/>
  <c r="PF79" i="6"/>
  <c r="OT80" i="6"/>
  <c r="OZ80" i="6"/>
  <c r="PF80" i="6"/>
  <c r="OT81" i="6"/>
  <c r="OZ81" i="6"/>
  <c r="PF81" i="6"/>
  <c r="OT82" i="6"/>
  <c r="OZ82" i="6"/>
  <c r="PF82" i="6"/>
  <c r="OT83" i="6"/>
  <c r="OZ83" i="6"/>
  <c r="PF83" i="6"/>
  <c r="OT84" i="6"/>
  <c r="OZ84" i="6"/>
  <c r="PF84" i="6"/>
  <c r="OT85" i="6"/>
  <c r="OZ85" i="6"/>
  <c r="PF85" i="6"/>
  <c r="OT86" i="6"/>
  <c r="OZ86" i="6"/>
  <c r="PF86" i="6"/>
  <c r="OT87" i="6"/>
  <c r="OZ87" i="6"/>
  <c r="PF87" i="6"/>
  <c r="OT88" i="6"/>
  <c r="OZ88" i="6"/>
  <c r="PF88" i="6"/>
  <c r="OT89" i="6"/>
  <c r="OZ89" i="6"/>
  <c r="PF89" i="6"/>
  <c r="OT90" i="6"/>
  <c r="OZ90" i="6"/>
  <c r="PF90" i="6"/>
  <c r="OT91" i="6"/>
  <c r="OZ91" i="6"/>
  <c r="PF91" i="6"/>
  <c r="OT92" i="6"/>
  <c r="OZ92" i="6"/>
  <c r="PF92" i="6"/>
  <c r="OT93" i="6"/>
  <c r="OZ93" i="6"/>
  <c r="PF93" i="6"/>
  <c r="OT94" i="6"/>
  <c r="OZ94" i="6"/>
  <c r="PF94" i="6"/>
  <c r="OT95" i="6"/>
  <c r="OZ95" i="6"/>
  <c r="PF95" i="6"/>
  <c r="OT96" i="6"/>
  <c r="OZ96" i="6"/>
  <c r="PF96" i="6"/>
  <c r="OT97" i="6"/>
  <c r="OZ97" i="6"/>
  <c r="PF97" i="6"/>
  <c r="OT98" i="6"/>
  <c r="OZ98" i="6"/>
  <c r="PF98" i="6"/>
  <c r="OT99" i="6"/>
  <c r="OZ99" i="6"/>
  <c r="PF99" i="6"/>
  <c r="OT100" i="6"/>
  <c r="OZ100" i="6"/>
  <c r="PF100" i="6"/>
  <c r="OT101" i="6"/>
  <c r="OZ101" i="6"/>
  <c r="PF101" i="6"/>
  <c r="OT102" i="6"/>
  <c r="OZ102" i="6"/>
  <c r="PF102" i="6"/>
  <c r="OT103" i="6"/>
  <c r="OZ103" i="6"/>
  <c r="PF103" i="6"/>
  <c r="OT104" i="6"/>
  <c r="OZ104" i="6"/>
  <c r="PF104" i="6"/>
  <c r="OT105" i="6"/>
  <c r="OZ105" i="6"/>
  <c r="PF105" i="6"/>
  <c r="OT106" i="6"/>
  <c r="OZ106" i="6"/>
  <c r="PF106" i="6"/>
  <c r="OT107" i="6"/>
  <c r="OZ107" i="6"/>
  <c r="PF107" i="6"/>
  <c r="OT108" i="6"/>
  <c r="OZ108" i="6"/>
  <c r="PF108" i="6"/>
  <c r="OT109" i="6"/>
  <c r="OZ109" i="6"/>
  <c r="PF109" i="6"/>
  <c r="OT110" i="6"/>
  <c r="OZ110" i="6"/>
  <c r="PF110" i="6"/>
  <c r="PF123" i="6"/>
  <c r="OZ123" i="6"/>
  <c r="OZ131" i="6"/>
  <c r="OZ132" i="6"/>
  <c r="OT123" i="6"/>
  <c r="OT131" i="6"/>
  <c r="OT132" i="6"/>
  <c r="ON123" i="6"/>
  <c r="ON131" i="6"/>
  <c r="ON132" i="6"/>
  <c r="MW132" i="6"/>
  <c r="NC132" i="6"/>
  <c r="NI132" i="6"/>
  <c r="LZ132" i="6"/>
  <c r="MF132" i="6"/>
  <c r="ML132" i="6"/>
  <c r="IC132" i="6"/>
  <c r="IH132" i="6"/>
  <c r="IM132" i="6"/>
  <c r="IB132" i="6"/>
  <c r="IG132" i="6"/>
  <c r="IL132" i="6"/>
  <c r="HJ132" i="6"/>
  <c r="HO132" i="6"/>
  <c r="HT132" i="6"/>
  <c r="HI132" i="6"/>
  <c r="HN132" i="6"/>
  <c r="HS132" i="6"/>
  <c r="GQ132" i="6"/>
  <c r="GV132" i="6"/>
  <c r="HA132" i="6"/>
  <c r="GP132" i="6"/>
  <c r="GU132" i="6"/>
  <c r="GZ132" i="6"/>
  <c r="FL132" i="6"/>
  <c r="FB132" i="6"/>
  <c r="DQ132" i="6"/>
  <c r="DV132" i="6"/>
  <c r="EA132" i="6"/>
  <c r="DP132" i="6"/>
  <c r="DU132" i="6"/>
  <c r="DZ132" i="6"/>
  <c r="DI114" i="6"/>
  <c r="DI19" i="6"/>
  <c r="DI20" i="6"/>
  <c r="CT21" i="6"/>
  <c r="DI21" i="6"/>
  <c r="DI22" i="6"/>
  <c r="DI23" i="6"/>
  <c r="DI24" i="6"/>
  <c r="DI25" i="6"/>
  <c r="DI26" i="6"/>
  <c r="DI27" i="6"/>
  <c r="DI28" i="6"/>
  <c r="DI29" i="6"/>
  <c r="DI30" i="6"/>
  <c r="DI31" i="6"/>
  <c r="DI32" i="6"/>
  <c r="DI33" i="6"/>
  <c r="DI34" i="6"/>
  <c r="DI35" i="6"/>
  <c r="DI36" i="6"/>
  <c r="DI37" i="6"/>
  <c r="DI38" i="6"/>
  <c r="DI39" i="6"/>
  <c r="DI40" i="6"/>
  <c r="DI41" i="6"/>
  <c r="DI42" i="6"/>
  <c r="DI43" i="6"/>
  <c r="DI44" i="6"/>
  <c r="DI45" i="6"/>
  <c r="DI46" i="6"/>
  <c r="DI47" i="6"/>
  <c r="DI48" i="6"/>
  <c r="DI49" i="6"/>
  <c r="DI50" i="6"/>
  <c r="DI51" i="6"/>
  <c r="DI52" i="6"/>
  <c r="DI53" i="6"/>
  <c r="DI54" i="6"/>
  <c r="DI55" i="6"/>
  <c r="DI56" i="6"/>
  <c r="DI57" i="6"/>
  <c r="DI58" i="6"/>
  <c r="DI59" i="6"/>
  <c r="DI60" i="6"/>
  <c r="DI61" i="6"/>
  <c r="DI62" i="6"/>
  <c r="DI63" i="6"/>
  <c r="DI64" i="6"/>
  <c r="DI65" i="6"/>
  <c r="DI66" i="6"/>
  <c r="DI67" i="6"/>
  <c r="DI68" i="6"/>
  <c r="DI69" i="6"/>
  <c r="DI70" i="6"/>
  <c r="DI71" i="6"/>
  <c r="DI72" i="6"/>
  <c r="DI73" i="6"/>
  <c r="DI74" i="6"/>
  <c r="DI75" i="6"/>
  <c r="DI76" i="6"/>
  <c r="DI77" i="6"/>
  <c r="DI78" i="6"/>
  <c r="DI79" i="6"/>
  <c r="DI80" i="6"/>
  <c r="DI81" i="6"/>
  <c r="DI82" i="6"/>
  <c r="DI83" i="6"/>
  <c r="DI84" i="6"/>
  <c r="DI85" i="6"/>
  <c r="DI86" i="6"/>
  <c r="DI87" i="6"/>
  <c r="DI88" i="6"/>
  <c r="DI89" i="6"/>
  <c r="DI90" i="6"/>
  <c r="DI91" i="6"/>
  <c r="DI92" i="6"/>
  <c r="DI93" i="6"/>
  <c r="DI94" i="6"/>
  <c r="DI95" i="6"/>
  <c r="DI96" i="6"/>
  <c r="DI97" i="6"/>
  <c r="DI98" i="6"/>
  <c r="DI99" i="6"/>
  <c r="DI100" i="6"/>
  <c r="DI101" i="6"/>
  <c r="DI102" i="6"/>
  <c r="DI103" i="6"/>
  <c r="DI104" i="6"/>
  <c r="DI105" i="6"/>
  <c r="DI106" i="6"/>
  <c r="DI107" i="6"/>
  <c r="DI108" i="6"/>
  <c r="CT109" i="6"/>
  <c r="DI109" i="6"/>
  <c r="DI110" i="6"/>
  <c r="DI112" i="6"/>
  <c r="DH19" i="6"/>
  <c r="DH20" i="6"/>
  <c r="DH21" i="6"/>
  <c r="DH22" i="6"/>
  <c r="DH23" i="6"/>
  <c r="DH24" i="6"/>
  <c r="DH25" i="6"/>
  <c r="DH26" i="6"/>
  <c r="DH27" i="6"/>
  <c r="DH28" i="6"/>
  <c r="DH29" i="6"/>
  <c r="DH30" i="6"/>
  <c r="DH31" i="6"/>
  <c r="DH32" i="6"/>
  <c r="DH33" i="6"/>
  <c r="DH34" i="6"/>
  <c r="DH35" i="6"/>
  <c r="DH36" i="6"/>
  <c r="DH37" i="6"/>
  <c r="DH38" i="6"/>
  <c r="DH39" i="6"/>
  <c r="DH40" i="6"/>
  <c r="DH41" i="6"/>
  <c r="DH42" i="6"/>
  <c r="DH43" i="6"/>
  <c r="DH44" i="6"/>
  <c r="DH45" i="6"/>
  <c r="DH46" i="6"/>
  <c r="DH47" i="6"/>
  <c r="DH48" i="6"/>
  <c r="DH49" i="6"/>
  <c r="DH50" i="6"/>
  <c r="DH51" i="6"/>
  <c r="DH52" i="6"/>
  <c r="DH53" i="6"/>
  <c r="DH54" i="6"/>
  <c r="DH55" i="6"/>
  <c r="DH56" i="6"/>
  <c r="DH57" i="6"/>
  <c r="DH58" i="6"/>
  <c r="DH59" i="6"/>
  <c r="DH60" i="6"/>
  <c r="DH61" i="6"/>
  <c r="DH62" i="6"/>
  <c r="DH63" i="6"/>
  <c r="DH64" i="6"/>
  <c r="DH65" i="6"/>
  <c r="DH66" i="6"/>
  <c r="DH67" i="6"/>
  <c r="DH68" i="6"/>
  <c r="DH69" i="6"/>
  <c r="DH70" i="6"/>
  <c r="DH71" i="6"/>
  <c r="DH72" i="6"/>
  <c r="DH73" i="6"/>
  <c r="DH74" i="6"/>
  <c r="DH75" i="6"/>
  <c r="DH76" i="6"/>
  <c r="DH77" i="6"/>
  <c r="DH78" i="6"/>
  <c r="DH79" i="6"/>
  <c r="DH80" i="6"/>
  <c r="DH81" i="6"/>
  <c r="DH82" i="6"/>
  <c r="DH83" i="6"/>
  <c r="DH84" i="6"/>
  <c r="DH85" i="6"/>
  <c r="DH86" i="6"/>
  <c r="DH87" i="6"/>
  <c r="DH88" i="6"/>
  <c r="DH89" i="6"/>
  <c r="DH90" i="6"/>
  <c r="DH91" i="6"/>
  <c r="DH92" i="6"/>
  <c r="DH93" i="6"/>
  <c r="DH94" i="6"/>
  <c r="DH95" i="6"/>
  <c r="DH96" i="6"/>
  <c r="DH97" i="6"/>
  <c r="DH98" i="6"/>
  <c r="DH99" i="6"/>
  <c r="DH100" i="6"/>
  <c r="DH101" i="6"/>
  <c r="DH102" i="6"/>
  <c r="DH103" i="6"/>
  <c r="DH104" i="6"/>
  <c r="DH105" i="6"/>
  <c r="DH106" i="6"/>
  <c r="DH107" i="6"/>
  <c r="DH108" i="6"/>
  <c r="DH109" i="6"/>
  <c r="DH110" i="6"/>
  <c r="DH112" i="6"/>
  <c r="CS122" i="6"/>
  <c r="CX122" i="6"/>
  <c r="DC122" i="6"/>
  <c r="DH122" i="6"/>
  <c r="DH123" i="6"/>
  <c r="DI115" i="6"/>
  <c r="DH131" i="6"/>
  <c r="DH132" i="6"/>
  <c r="DI132" i="6"/>
  <c r="DD114" i="6"/>
  <c r="DD19" i="6"/>
  <c r="DD20" i="6"/>
  <c r="DD21" i="6"/>
  <c r="DD22" i="6"/>
  <c r="DD23" i="6"/>
  <c r="DD24" i="6"/>
  <c r="DD25" i="6"/>
  <c r="DD26" i="6"/>
  <c r="DD27" i="6"/>
  <c r="DD28" i="6"/>
  <c r="DD29" i="6"/>
  <c r="DD30" i="6"/>
  <c r="DD31" i="6"/>
  <c r="DD32" i="6"/>
  <c r="DD33" i="6"/>
  <c r="DD34" i="6"/>
  <c r="DD35" i="6"/>
  <c r="DD36" i="6"/>
  <c r="DD37" i="6"/>
  <c r="DD38" i="6"/>
  <c r="DD39" i="6"/>
  <c r="DD40" i="6"/>
  <c r="DD41" i="6"/>
  <c r="DD42" i="6"/>
  <c r="DD43" i="6"/>
  <c r="DD44" i="6"/>
  <c r="DD45" i="6"/>
  <c r="DD46" i="6"/>
  <c r="DD47" i="6"/>
  <c r="DD48" i="6"/>
  <c r="DD49" i="6"/>
  <c r="DD50" i="6"/>
  <c r="DD51" i="6"/>
  <c r="DD52" i="6"/>
  <c r="DD53" i="6"/>
  <c r="DD54" i="6"/>
  <c r="DD55" i="6"/>
  <c r="DD56" i="6"/>
  <c r="DD57" i="6"/>
  <c r="DD58" i="6"/>
  <c r="DD59" i="6"/>
  <c r="DD60" i="6"/>
  <c r="DD61" i="6"/>
  <c r="DD62" i="6"/>
  <c r="DD63" i="6"/>
  <c r="DD64" i="6"/>
  <c r="DD65" i="6"/>
  <c r="DD66" i="6"/>
  <c r="DD67" i="6"/>
  <c r="DD68" i="6"/>
  <c r="DD69" i="6"/>
  <c r="DD70" i="6"/>
  <c r="DD71" i="6"/>
  <c r="DD72" i="6"/>
  <c r="DD73" i="6"/>
  <c r="DD74" i="6"/>
  <c r="DD75" i="6"/>
  <c r="DD76" i="6"/>
  <c r="DD77" i="6"/>
  <c r="DD78" i="6"/>
  <c r="DD79" i="6"/>
  <c r="DD80" i="6"/>
  <c r="DD81" i="6"/>
  <c r="DD82" i="6"/>
  <c r="DD83" i="6"/>
  <c r="DD84" i="6"/>
  <c r="DD85" i="6"/>
  <c r="DD86" i="6"/>
  <c r="DD87" i="6"/>
  <c r="DD88" i="6"/>
  <c r="DD89" i="6"/>
  <c r="DD90" i="6"/>
  <c r="DD91" i="6"/>
  <c r="DD92" i="6"/>
  <c r="DD93" i="6"/>
  <c r="DD94" i="6"/>
  <c r="DD95" i="6"/>
  <c r="DD96" i="6"/>
  <c r="DD97" i="6"/>
  <c r="DD98" i="6"/>
  <c r="DD99" i="6"/>
  <c r="DD100" i="6"/>
  <c r="DD101" i="6"/>
  <c r="DD102" i="6"/>
  <c r="DD103" i="6"/>
  <c r="DD104" i="6"/>
  <c r="DD105" i="6"/>
  <c r="DD106" i="6"/>
  <c r="DD107" i="6"/>
  <c r="DD108" i="6"/>
  <c r="DD109" i="6"/>
  <c r="DD110" i="6"/>
  <c r="DD112" i="6"/>
  <c r="DC19" i="6"/>
  <c r="DC20" i="6"/>
  <c r="DC21" i="6"/>
  <c r="DC22" i="6"/>
  <c r="DC23" i="6"/>
  <c r="DC24" i="6"/>
  <c r="DC25" i="6"/>
  <c r="DC26" i="6"/>
  <c r="DC27" i="6"/>
  <c r="DC28" i="6"/>
  <c r="DC29" i="6"/>
  <c r="DC30" i="6"/>
  <c r="DC31" i="6"/>
  <c r="DC32" i="6"/>
  <c r="DC33" i="6"/>
  <c r="DC34" i="6"/>
  <c r="DC35" i="6"/>
  <c r="DC36" i="6"/>
  <c r="DC37" i="6"/>
  <c r="DC38" i="6"/>
  <c r="DC39" i="6"/>
  <c r="DC40" i="6"/>
  <c r="DC41" i="6"/>
  <c r="DC42" i="6"/>
  <c r="DC43" i="6"/>
  <c r="DC44" i="6"/>
  <c r="DC45" i="6"/>
  <c r="DC46" i="6"/>
  <c r="DC47" i="6"/>
  <c r="DC48" i="6"/>
  <c r="DC49" i="6"/>
  <c r="DC50" i="6"/>
  <c r="DC51" i="6"/>
  <c r="DC52" i="6"/>
  <c r="DC53" i="6"/>
  <c r="DC54" i="6"/>
  <c r="DC55" i="6"/>
  <c r="DC56" i="6"/>
  <c r="DC57" i="6"/>
  <c r="DC58" i="6"/>
  <c r="DC59" i="6"/>
  <c r="DC60" i="6"/>
  <c r="DC61" i="6"/>
  <c r="DC62" i="6"/>
  <c r="DC63" i="6"/>
  <c r="DC64" i="6"/>
  <c r="DC65" i="6"/>
  <c r="DC66" i="6"/>
  <c r="DC67" i="6"/>
  <c r="DC68" i="6"/>
  <c r="DC69" i="6"/>
  <c r="DC70" i="6"/>
  <c r="DC71" i="6"/>
  <c r="DC72" i="6"/>
  <c r="DC73" i="6"/>
  <c r="DC74" i="6"/>
  <c r="DC75" i="6"/>
  <c r="DC76" i="6"/>
  <c r="DC77" i="6"/>
  <c r="DC78" i="6"/>
  <c r="DC79" i="6"/>
  <c r="DC80" i="6"/>
  <c r="DC81" i="6"/>
  <c r="DC82" i="6"/>
  <c r="DC83" i="6"/>
  <c r="DC84" i="6"/>
  <c r="DC85" i="6"/>
  <c r="DC86" i="6"/>
  <c r="DC87" i="6"/>
  <c r="DC88" i="6"/>
  <c r="DC89" i="6"/>
  <c r="DC90" i="6"/>
  <c r="DC91" i="6"/>
  <c r="DC92" i="6"/>
  <c r="DC93" i="6"/>
  <c r="DC94" i="6"/>
  <c r="DC95" i="6"/>
  <c r="DC96" i="6"/>
  <c r="DC97" i="6"/>
  <c r="DC98" i="6"/>
  <c r="DC99" i="6"/>
  <c r="DC100" i="6"/>
  <c r="DC101" i="6"/>
  <c r="DC102" i="6"/>
  <c r="DC103" i="6"/>
  <c r="DC104" i="6"/>
  <c r="DC105" i="6"/>
  <c r="DC106" i="6"/>
  <c r="DC107" i="6"/>
  <c r="DC108" i="6"/>
  <c r="DC109" i="6"/>
  <c r="DC110" i="6"/>
  <c r="DC112" i="6"/>
  <c r="DC123" i="6"/>
  <c r="DD115" i="6"/>
  <c r="DC131" i="6"/>
  <c r="DC132" i="6"/>
  <c r="CY114" i="6"/>
  <c r="CY19" i="6"/>
  <c r="CY20" i="6"/>
  <c r="CY22" i="6"/>
  <c r="CY23" i="6"/>
  <c r="CY24" i="6"/>
  <c r="CY25" i="6"/>
  <c r="CY26" i="6"/>
  <c r="CY27" i="6"/>
  <c r="CY29" i="6"/>
  <c r="CY30" i="6"/>
  <c r="CY31" i="6"/>
  <c r="CY32" i="6"/>
  <c r="CY33" i="6"/>
  <c r="CY34" i="6"/>
  <c r="CY35" i="6"/>
  <c r="CY36" i="6"/>
  <c r="CY37" i="6"/>
  <c r="CY38" i="6"/>
  <c r="CY39" i="6"/>
  <c r="CY40" i="6"/>
  <c r="CY41" i="6"/>
  <c r="CY42" i="6"/>
  <c r="CY43" i="6"/>
  <c r="CY44" i="6"/>
  <c r="CY45" i="6"/>
  <c r="CY46" i="6"/>
  <c r="CY47" i="6"/>
  <c r="CY48" i="6"/>
  <c r="CY49" i="6"/>
  <c r="CY50" i="6"/>
  <c r="CY51" i="6"/>
  <c r="CY52" i="6"/>
  <c r="CY53" i="6"/>
  <c r="CY54" i="6"/>
  <c r="CY55" i="6"/>
  <c r="CY56" i="6"/>
  <c r="CY57" i="6"/>
  <c r="CY58" i="6"/>
  <c r="CY59" i="6"/>
  <c r="CY60" i="6"/>
  <c r="CY61" i="6"/>
  <c r="CY62" i="6"/>
  <c r="CY63" i="6"/>
  <c r="CY64" i="6"/>
  <c r="CY65" i="6"/>
  <c r="CY66" i="6"/>
  <c r="CY67" i="6"/>
  <c r="CY68" i="6"/>
  <c r="CY69" i="6"/>
  <c r="CY70" i="6"/>
  <c r="CY71" i="6"/>
  <c r="CY72" i="6"/>
  <c r="CY73" i="6"/>
  <c r="CY74" i="6"/>
  <c r="CY75" i="6"/>
  <c r="CY76" i="6"/>
  <c r="CY77" i="6"/>
  <c r="CY78" i="6"/>
  <c r="CY79" i="6"/>
  <c r="CY80" i="6"/>
  <c r="CY81" i="6"/>
  <c r="CY82" i="6"/>
  <c r="CY83" i="6"/>
  <c r="CY84" i="6"/>
  <c r="CY85" i="6"/>
  <c r="CY86" i="6"/>
  <c r="CY87" i="6"/>
  <c r="CY88" i="6"/>
  <c r="CY89" i="6"/>
  <c r="CY90" i="6"/>
  <c r="CY91" i="6"/>
  <c r="CY92" i="6"/>
  <c r="CY93" i="6"/>
  <c r="CY94" i="6"/>
  <c r="CY95" i="6"/>
  <c r="CY96" i="6"/>
  <c r="CY97" i="6"/>
  <c r="CY98" i="6"/>
  <c r="CY99" i="6"/>
  <c r="CY100" i="6"/>
  <c r="CY101" i="6"/>
  <c r="CY102" i="6"/>
  <c r="CY103" i="6"/>
  <c r="CY104" i="6"/>
  <c r="CY105" i="6"/>
  <c r="CY106" i="6"/>
  <c r="CY107" i="6"/>
  <c r="CY108" i="6"/>
  <c r="CY109" i="6"/>
  <c r="CY110" i="6"/>
  <c r="CY112" i="6"/>
  <c r="CX19" i="6"/>
  <c r="CX20" i="6"/>
  <c r="CX21" i="6"/>
  <c r="CX22" i="6"/>
  <c r="CX23" i="6"/>
  <c r="CX24" i="6"/>
  <c r="CX25" i="6"/>
  <c r="CX26" i="6"/>
  <c r="CX27" i="6"/>
  <c r="CX28" i="6"/>
  <c r="CX29" i="6"/>
  <c r="CX30" i="6"/>
  <c r="CX31" i="6"/>
  <c r="CX32" i="6"/>
  <c r="CX33" i="6"/>
  <c r="CX34" i="6"/>
  <c r="CX35" i="6"/>
  <c r="CX36" i="6"/>
  <c r="CX37" i="6"/>
  <c r="CX38" i="6"/>
  <c r="CX39" i="6"/>
  <c r="CX40" i="6"/>
  <c r="CX41" i="6"/>
  <c r="CX42" i="6"/>
  <c r="CX43" i="6"/>
  <c r="CX44" i="6"/>
  <c r="CX45" i="6"/>
  <c r="CX46" i="6"/>
  <c r="CX47" i="6"/>
  <c r="CX48" i="6"/>
  <c r="CX49" i="6"/>
  <c r="CX50" i="6"/>
  <c r="CX51" i="6"/>
  <c r="CX52" i="6"/>
  <c r="CX53" i="6"/>
  <c r="CX54" i="6"/>
  <c r="CX55" i="6"/>
  <c r="CX56" i="6"/>
  <c r="CX57" i="6"/>
  <c r="CX58" i="6"/>
  <c r="CX59" i="6"/>
  <c r="CX60" i="6"/>
  <c r="CX61" i="6"/>
  <c r="CX62" i="6"/>
  <c r="CX63" i="6"/>
  <c r="CX64" i="6"/>
  <c r="CX65" i="6"/>
  <c r="CX66" i="6"/>
  <c r="CX67" i="6"/>
  <c r="CX68" i="6"/>
  <c r="CX69" i="6"/>
  <c r="CX70" i="6"/>
  <c r="CX71" i="6"/>
  <c r="CX72" i="6"/>
  <c r="CX73" i="6"/>
  <c r="CX74" i="6"/>
  <c r="CX75" i="6"/>
  <c r="CX76" i="6"/>
  <c r="CX77" i="6"/>
  <c r="CX78" i="6"/>
  <c r="CX79" i="6"/>
  <c r="CX80" i="6"/>
  <c r="CX81" i="6"/>
  <c r="CX82" i="6"/>
  <c r="CX83" i="6"/>
  <c r="CX84" i="6"/>
  <c r="CX85" i="6"/>
  <c r="CX86" i="6"/>
  <c r="CX87" i="6"/>
  <c r="CX88" i="6"/>
  <c r="CX89" i="6"/>
  <c r="CX90" i="6"/>
  <c r="CX91" i="6"/>
  <c r="CX92" i="6"/>
  <c r="CX93" i="6"/>
  <c r="CX94" i="6"/>
  <c r="CX95" i="6"/>
  <c r="CX96" i="6"/>
  <c r="CX97" i="6"/>
  <c r="CX98" i="6"/>
  <c r="CX99" i="6"/>
  <c r="CX100" i="6"/>
  <c r="CX101" i="6"/>
  <c r="CX102" i="6"/>
  <c r="CX103" i="6"/>
  <c r="CX104" i="6"/>
  <c r="CX105" i="6"/>
  <c r="CX106" i="6"/>
  <c r="CX107" i="6"/>
  <c r="CX108" i="6"/>
  <c r="CX109" i="6"/>
  <c r="CX110" i="6"/>
  <c r="CX112" i="6"/>
  <c r="CX123" i="6"/>
  <c r="CY115" i="6"/>
  <c r="CX131" i="6"/>
  <c r="CX132" i="6"/>
  <c r="CT112" i="6"/>
  <c r="CS112" i="6"/>
  <c r="CS123" i="6"/>
  <c r="CT115" i="6"/>
  <c r="CS131" i="6"/>
  <c r="CS132" i="6"/>
  <c r="CT132" i="6"/>
  <c r="BI132" i="6"/>
  <c r="SW131" i="6"/>
  <c r="TB131" i="6"/>
  <c r="TG131" i="6"/>
  <c r="SB131" i="6"/>
  <c r="SG131" i="6"/>
  <c r="SL131" i="6"/>
  <c r="SA131" i="6"/>
  <c r="SF131" i="6"/>
  <c r="SK131" i="6"/>
  <c r="RT131" i="6"/>
  <c r="RO131" i="6"/>
  <c r="RJ131" i="6"/>
  <c r="RE131" i="6"/>
  <c r="QW131" i="6"/>
  <c r="PL131" i="6"/>
  <c r="PR131" i="6"/>
  <c r="PX131" i="6"/>
  <c r="QD131" i="6"/>
  <c r="MW131" i="6"/>
  <c r="NC131" i="6"/>
  <c r="NI131" i="6"/>
  <c r="LZ131" i="6"/>
  <c r="MF131" i="6"/>
  <c r="ML131" i="6"/>
  <c r="IC131" i="6"/>
  <c r="IH131" i="6"/>
  <c r="IM131" i="6"/>
  <c r="IB131" i="6"/>
  <c r="IG131" i="6"/>
  <c r="IL131" i="6"/>
  <c r="HJ131" i="6"/>
  <c r="HO131" i="6"/>
  <c r="HT131" i="6"/>
  <c r="HI131" i="6"/>
  <c r="HN131" i="6"/>
  <c r="HS131" i="6"/>
  <c r="GQ131" i="6"/>
  <c r="GV131" i="6"/>
  <c r="HA131" i="6"/>
  <c r="GP131" i="6"/>
  <c r="GU131" i="6"/>
  <c r="GZ131" i="6"/>
  <c r="FP130" i="6"/>
  <c r="FP131" i="6"/>
  <c r="FK130" i="6"/>
  <c r="FK131" i="6"/>
  <c r="FF130" i="6"/>
  <c r="FF131" i="6"/>
  <c r="FG131" i="6"/>
  <c r="FA130" i="6"/>
  <c r="FA131" i="6"/>
  <c r="FB131" i="6"/>
  <c r="DQ131" i="6"/>
  <c r="DV131" i="6"/>
  <c r="EA131" i="6"/>
  <c r="DP131" i="6"/>
  <c r="DU131" i="6"/>
  <c r="DZ131" i="6"/>
  <c r="DI131" i="6"/>
  <c r="CT131" i="6"/>
  <c r="BI131" i="6"/>
  <c r="SW130" i="6"/>
  <c r="TB130" i="6"/>
  <c r="TG130" i="6"/>
  <c r="SB130" i="6"/>
  <c r="SG130" i="6"/>
  <c r="SL130" i="6"/>
  <c r="SA130" i="6"/>
  <c r="SF130" i="6"/>
  <c r="SK130" i="6"/>
  <c r="RB129" i="6"/>
  <c r="RB130" i="6"/>
  <c r="QV129" i="6"/>
  <c r="QV130" i="6"/>
  <c r="QP129" i="6"/>
  <c r="QP130" i="6"/>
  <c r="QQ130" i="6"/>
  <c r="QJ129" i="6"/>
  <c r="QJ130" i="6"/>
  <c r="PL130" i="6"/>
  <c r="PR130" i="6"/>
  <c r="PX130" i="6"/>
  <c r="QD130" i="6"/>
  <c r="PF129" i="6"/>
  <c r="PF130" i="6"/>
  <c r="OT129" i="6"/>
  <c r="OT130" i="6"/>
  <c r="ON129" i="6"/>
  <c r="ON130" i="6"/>
  <c r="OH130" i="6"/>
  <c r="OB130" i="6"/>
  <c r="NV130" i="6"/>
  <c r="NP130" i="6"/>
  <c r="MW130" i="6"/>
  <c r="NC130" i="6"/>
  <c r="NI130" i="6"/>
  <c r="LZ130" i="6"/>
  <c r="MF130" i="6"/>
  <c r="ML130" i="6"/>
  <c r="IC130" i="6"/>
  <c r="IH130" i="6"/>
  <c r="IM130" i="6"/>
  <c r="IB130" i="6"/>
  <c r="IG130" i="6"/>
  <c r="IL130" i="6"/>
  <c r="HJ130" i="6"/>
  <c r="HO130" i="6"/>
  <c r="HT130" i="6"/>
  <c r="HI130" i="6"/>
  <c r="HN130" i="6"/>
  <c r="HS130" i="6"/>
  <c r="GQ130" i="6"/>
  <c r="GV130" i="6"/>
  <c r="HA130" i="6"/>
  <c r="GP130" i="6"/>
  <c r="GU130" i="6"/>
  <c r="GZ130" i="6"/>
  <c r="FG130" i="6"/>
  <c r="FB130" i="6"/>
  <c r="DQ130" i="6"/>
  <c r="DV130" i="6"/>
  <c r="EA130" i="6"/>
  <c r="DP130" i="6"/>
  <c r="DU130" i="6"/>
  <c r="DZ130" i="6"/>
  <c r="DH129" i="6"/>
  <c r="DH130" i="6"/>
  <c r="DC129" i="6"/>
  <c r="DC130" i="6"/>
  <c r="DD130" i="6"/>
  <c r="CX129" i="6"/>
  <c r="CX130" i="6"/>
  <c r="CS129" i="6"/>
  <c r="CS130" i="6"/>
  <c r="CT130" i="6"/>
  <c r="BJ130" i="6"/>
  <c r="BO130" i="6"/>
  <c r="BT130" i="6"/>
  <c r="BI130" i="6"/>
  <c r="BN130" i="6"/>
  <c r="BS130" i="6"/>
  <c r="SW129" i="6"/>
  <c r="TB129" i="6"/>
  <c r="TG129" i="6"/>
  <c r="SB129" i="6"/>
  <c r="SG129" i="6"/>
  <c r="SL129" i="6"/>
  <c r="SA129" i="6"/>
  <c r="SF129" i="6"/>
  <c r="SK129" i="6"/>
  <c r="QQ129" i="6"/>
  <c r="PL129" i="6"/>
  <c r="PR129" i="6"/>
  <c r="PX129" i="6"/>
  <c r="QD129" i="6"/>
  <c r="OH129" i="6"/>
  <c r="OB129" i="6"/>
  <c r="NV129" i="6"/>
  <c r="NP129" i="6"/>
  <c r="MW129" i="6"/>
  <c r="NC129" i="6"/>
  <c r="NI129" i="6"/>
  <c r="LZ129" i="6"/>
  <c r="MF129" i="6"/>
  <c r="ML129" i="6"/>
  <c r="LH129" i="6"/>
  <c r="LN129" i="6"/>
  <c r="IC129" i="6"/>
  <c r="IH129" i="6"/>
  <c r="IM129" i="6"/>
  <c r="IB129" i="6"/>
  <c r="IG129" i="6"/>
  <c r="IL129" i="6"/>
  <c r="HJ129" i="6"/>
  <c r="HO129" i="6"/>
  <c r="HT129" i="6"/>
  <c r="HI129" i="6"/>
  <c r="HN129" i="6"/>
  <c r="HS129" i="6"/>
  <c r="GQ129" i="6"/>
  <c r="GV129" i="6"/>
  <c r="HA129" i="6"/>
  <c r="GP129" i="6"/>
  <c r="GU129" i="6"/>
  <c r="GZ129" i="6"/>
  <c r="FP128" i="6"/>
  <c r="FP129" i="6"/>
  <c r="FK128" i="6"/>
  <c r="FK129" i="6"/>
  <c r="FF128" i="6"/>
  <c r="FF129" i="6"/>
  <c r="FA128" i="6"/>
  <c r="FA129" i="6"/>
  <c r="FB129" i="6"/>
  <c r="DQ129" i="6"/>
  <c r="DV129" i="6"/>
  <c r="EA129" i="6"/>
  <c r="DP129" i="6"/>
  <c r="DU129" i="6"/>
  <c r="DZ129" i="6"/>
  <c r="DD129" i="6"/>
  <c r="CT129" i="6"/>
  <c r="BJ129" i="6"/>
  <c r="BO129" i="6"/>
  <c r="BT129" i="6"/>
  <c r="BI129" i="6"/>
  <c r="BN129" i="6"/>
  <c r="BS129" i="6"/>
  <c r="SW128" i="6"/>
  <c r="TB128" i="6"/>
  <c r="TG128" i="6"/>
  <c r="SB128" i="6"/>
  <c r="SG128" i="6"/>
  <c r="SL128" i="6"/>
  <c r="SA128" i="6"/>
  <c r="SF128" i="6"/>
  <c r="SK128" i="6"/>
  <c r="RB127" i="6"/>
  <c r="RB128" i="6"/>
  <c r="QV127" i="6"/>
  <c r="QV128" i="6"/>
  <c r="QP127" i="6"/>
  <c r="QP128" i="6"/>
  <c r="QJ127" i="6"/>
  <c r="QJ128" i="6"/>
  <c r="QK128" i="6"/>
  <c r="PL128" i="6"/>
  <c r="PR128" i="6"/>
  <c r="PX128" i="6"/>
  <c r="QD128" i="6"/>
  <c r="PF127" i="6"/>
  <c r="PF128" i="6"/>
  <c r="OZ127" i="6"/>
  <c r="OZ128" i="6"/>
  <c r="ON127" i="6"/>
  <c r="ON128" i="6"/>
  <c r="MW128" i="6"/>
  <c r="NC128" i="6"/>
  <c r="NI128" i="6"/>
  <c r="LZ128" i="6"/>
  <c r="MF128" i="6"/>
  <c r="ML128" i="6"/>
  <c r="LH128" i="6"/>
  <c r="LN128" i="6"/>
  <c r="IC128" i="6"/>
  <c r="IH128" i="6"/>
  <c r="IM128" i="6"/>
  <c r="IB128" i="6"/>
  <c r="IG128" i="6"/>
  <c r="IL128" i="6"/>
  <c r="HJ128" i="6"/>
  <c r="HO128" i="6"/>
  <c r="HT128" i="6"/>
  <c r="HI128" i="6"/>
  <c r="HN128" i="6"/>
  <c r="HS128" i="6"/>
  <c r="GQ128" i="6"/>
  <c r="GV128" i="6"/>
  <c r="HA128" i="6"/>
  <c r="GP128" i="6"/>
  <c r="GU128" i="6"/>
  <c r="GZ128" i="6"/>
  <c r="FB128" i="6"/>
  <c r="DQ128" i="6"/>
  <c r="DV128" i="6"/>
  <c r="EA128" i="6"/>
  <c r="DP128" i="6"/>
  <c r="DU128" i="6"/>
  <c r="DZ128" i="6"/>
  <c r="DH127" i="6"/>
  <c r="DH128" i="6"/>
  <c r="DC127" i="6"/>
  <c r="DC128" i="6"/>
  <c r="CX127" i="6"/>
  <c r="CX128" i="6"/>
  <c r="CY128" i="6"/>
  <c r="CS127" i="6"/>
  <c r="CS128" i="6"/>
  <c r="CT128" i="6"/>
  <c r="BJ128" i="6"/>
  <c r="BO128" i="6"/>
  <c r="BT128" i="6"/>
  <c r="BI128" i="6"/>
  <c r="BN128" i="6"/>
  <c r="BS128" i="6"/>
  <c r="SW127" i="6"/>
  <c r="TB127" i="6"/>
  <c r="TG127" i="6"/>
  <c r="SB127" i="6"/>
  <c r="SG127" i="6"/>
  <c r="SL127" i="6"/>
  <c r="SA127" i="6"/>
  <c r="SF127" i="6"/>
  <c r="SK127" i="6"/>
  <c r="QK127" i="6"/>
  <c r="PS19" i="6"/>
  <c r="PY19" i="6"/>
  <c r="QE19" i="6"/>
  <c r="PM20" i="6"/>
  <c r="PS20" i="6"/>
  <c r="PY20" i="6"/>
  <c r="QE20" i="6"/>
  <c r="PS21" i="6"/>
  <c r="PY21" i="6"/>
  <c r="QE21" i="6"/>
  <c r="PS22" i="6"/>
  <c r="PY22" i="6"/>
  <c r="QE22" i="6"/>
  <c r="PS23" i="6"/>
  <c r="PY23" i="6"/>
  <c r="QE23" i="6"/>
  <c r="PS24" i="6"/>
  <c r="PY24" i="6"/>
  <c r="QE24" i="6"/>
  <c r="PS25" i="6"/>
  <c r="PY25" i="6"/>
  <c r="QE25" i="6"/>
  <c r="PS26" i="6"/>
  <c r="PY26" i="6"/>
  <c r="QE26" i="6"/>
  <c r="PS27" i="6"/>
  <c r="PY27" i="6"/>
  <c r="QE27" i="6"/>
  <c r="PS28" i="6"/>
  <c r="PY28" i="6"/>
  <c r="QE28" i="6"/>
  <c r="PS29" i="6"/>
  <c r="PY29" i="6"/>
  <c r="QE29" i="6"/>
  <c r="PS30" i="6"/>
  <c r="PY30" i="6"/>
  <c r="QE30" i="6"/>
  <c r="PS31" i="6"/>
  <c r="PY31" i="6"/>
  <c r="QE31" i="6"/>
  <c r="PS32" i="6"/>
  <c r="PY32" i="6"/>
  <c r="QE32" i="6"/>
  <c r="PS33" i="6"/>
  <c r="PY33" i="6"/>
  <c r="QE33" i="6"/>
  <c r="PS34" i="6"/>
  <c r="PY34" i="6"/>
  <c r="QE34" i="6"/>
  <c r="PS35" i="6"/>
  <c r="PY35" i="6"/>
  <c r="QE35" i="6"/>
  <c r="PS36" i="6"/>
  <c r="PY36" i="6"/>
  <c r="QE36" i="6"/>
  <c r="PS37" i="6"/>
  <c r="PY37" i="6"/>
  <c r="QE37" i="6"/>
  <c r="PS38" i="6"/>
  <c r="PY38" i="6"/>
  <c r="QE38" i="6"/>
  <c r="PS39" i="6"/>
  <c r="PY39" i="6"/>
  <c r="QE39" i="6"/>
  <c r="PS40" i="6"/>
  <c r="PY40" i="6"/>
  <c r="QE40" i="6"/>
  <c r="PS41" i="6"/>
  <c r="PY41" i="6"/>
  <c r="QE41" i="6"/>
  <c r="PS42" i="6"/>
  <c r="PY42" i="6"/>
  <c r="QE42" i="6"/>
  <c r="PS43" i="6"/>
  <c r="PY43" i="6"/>
  <c r="QE43" i="6"/>
  <c r="PS44" i="6"/>
  <c r="PY44" i="6"/>
  <c r="QE44" i="6"/>
  <c r="PS45" i="6"/>
  <c r="PY45" i="6"/>
  <c r="QE45" i="6"/>
  <c r="PS46" i="6"/>
  <c r="PY46" i="6"/>
  <c r="QE46" i="6"/>
  <c r="PS47" i="6"/>
  <c r="PY47" i="6"/>
  <c r="QE47" i="6"/>
  <c r="PS48" i="6"/>
  <c r="PY48" i="6"/>
  <c r="QE48" i="6"/>
  <c r="PS49" i="6"/>
  <c r="PY49" i="6"/>
  <c r="QE49" i="6"/>
  <c r="PS50" i="6"/>
  <c r="PY50" i="6"/>
  <c r="QE50" i="6"/>
  <c r="PS51" i="6"/>
  <c r="PY51" i="6"/>
  <c r="QE51" i="6"/>
  <c r="PS52" i="6"/>
  <c r="PY52" i="6"/>
  <c r="QE52" i="6"/>
  <c r="PS53" i="6"/>
  <c r="PY53" i="6"/>
  <c r="QE53" i="6"/>
  <c r="PS54" i="6"/>
  <c r="PY54" i="6"/>
  <c r="QE54" i="6"/>
  <c r="PS55" i="6"/>
  <c r="PY55" i="6"/>
  <c r="QE55" i="6"/>
  <c r="PS56" i="6"/>
  <c r="PY56" i="6"/>
  <c r="QE56" i="6"/>
  <c r="PS57" i="6"/>
  <c r="PY57" i="6"/>
  <c r="QE57" i="6"/>
  <c r="PS58" i="6"/>
  <c r="PY58" i="6"/>
  <c r="QE58" i="6"/>
  <c r="PS59" i="6"/>
  <c r="PY59" i="6"/>
  <c r="QE59" i="6"/>
  <c r="PS60" i="6"/>
  <c r="PY60" i="6"/>
  <c r="QE60" i="6"/>
  <c r="PS61" i="6"/>
  <c r="PY61" i="6"/>
  <c r="QE61" i="6"/>
  <c r="PS62" i="6"/>
  <c r="PY62" i="6"/>
  <c r="QE62" i="6"/>
  <c r="PS63" i="6"/>
  <c r="PY63" i="6"/>
  <c r="QE63" i="6"/>
  <c r="PS64" i="6"/>
  <c r="PY64" i="6"/>
  <c r="QE64" i="6"/>
  <c r="PS65" i="6"/>
  <c r="PY65" i="6"/>
  <c r="QE65" i="6"/>
  <c r="PS66" i="6"/>
  <c r="PY66" i="6"/>
  <c r="QE66" i="6"/>
  <c r="PS67" i="6"/>
  <c r="PY67" i="6"/>
  <c r="QE67" i="6"/>
  <c r="PS68" i="6"/>
  <c r="PY68" i="6"/>
  <c r="QE68" i="6"/>
  <c r="PS69" i="6"/>
  <c r="PY69" i="6"/>
  <c r="QE69" i="6"/>
  <c r="PS70" i="6"/>
  <c r="PY70" i="6"/>
  <c r="QE70" i="6"/>
  <c r="PY71" i="6"/>
  <c r="QE71" i="6"/>
  <c r="PS72" i="6"/>
  <c r="PY72" i="6"/>
  <c r="QE72" i="6"/>
  <c r="PS73" i="6"/>
  <c r="PY73" i="6"/>
  <c r="QE73" i="6"/>
  <c r="PS74" i="6"/>
  <c r="PY74" i="6"/>
  <c r="QE74" i="6"/>
  <c r="PS75" i="6"/>
  <c r="PY75" i="6"/>
  <c r="QE75" i="6"/>
  <c r="PS76" i="6"/>
  <c r="PY76" i="6"/>
  <c r="QE76" i="6"/>
  <c r="PS77" i="6"/>
  <c r="PY77" i="6"/>
  <c r="QE77" i="6"/>
  <c r="PS78" i="6"/>
  <c r="PY78" i="6"/>
  <c r="QE78" i="6"/>
  <c r="PS79" i="6"/>
  <c r="PY79" i="6"/>
  <c r="QE79" i="6"/>
  <c r="PS80" i="6"/>
  <c r="PY80" i="6"/>
  <c r="QE80" i="6"/>
  <c r="PY81" i="6"/>
  <c r="QE81" i="6"/>
  <c r="PS82" i="6"/>
  <c r="PY82" i="6"/>
  <c r="QE82" i="6"/>
  <c r="PS83" i="6"/>
  <c r="PY83" i="6"/>
  <c r="QE83" i="6"/>
  <c r="PS84" i="6"/>
  <c r="PY84" i="6"/>
  <c r="QE84" i="6"/>
  <c r="PS85" i="6"/>
  <c r="PY85" i="6"/>
  <c r="QE85" i="6"/>
  <c r="PS86" i="6"/>
  <c r="PY86" i="6"/>
  <c r="QE86" i="6"/>
  <c r="PS87" i="6"/>
  <c r="PY87" i="6"/>
  <c r="QE87" i="6"/>
  <c r="PS88" i="6"/>
  <c r="PY88" i="6"/>
  <c r="QE88" i="6"/>
  <c r="PS89" i="6"/>
  <c r="PY89" i="6"/>
  <c r="QE89" i="6"/>
  <c r="PS90" i="6"/>
  <c r="PY90" i="6"/>
  <c r="QE90" i="6"/>
  <c r="PS91" i="6"/>
  <c r="PY91" i="6"/>
  <c r="QE91" i="6"/>
  <c r="PS92" i="6"/>
  <c r="PY92" i="6"/>
  <c r="QE92" i="6"/>
  <c r="PS93" i="6"/>
  <c r="PY93" i="6"/>
  <c r="QE93" i="6"/>
  <c r="PS94" i="6"/>
  <c r="PY94" i="6"/>
  <c r="QE94" i="6"/>
  <c r="PS95" i="6"/>
  <c r="PY95" i="6"/>
  <c r="QE95" i="6"/>
  <c r="PS96" i="6"/>
  <c r="PY96" i="6"/>
  <c r="QE96" i="6"/>
  <c r="PS97" i="6"/>
  <c r="PY97" i="6"/>
  <c r="QE97" i="6"/>
  <c r="PS98" i="6"/>
  <c r="PY98" i="6"/>
  <c r="QE98" i="6"/>
  <c r="PS99" i="6"/>
  <c r="PY99" i="6"/>
  <c r="QE99" i="6"/>
  <c r="PS100" i="6"/>
  <c r="PY100" i="6"/>
  <c r="QE100" i="6"/>
  <c r="PS101" i="6"/>
  <c r="PY101" i="6"/>
  <c r="QE101" i="6"/>
  <c r="PS102" i="6"/>
  <c r="PY102" i="6"/>
  <c r="QE102" i="6"/>
  <c r="PS103" i="6"/>
  <c r="PY103" i="6"/>
  <c r="QE103" i="6"/>
  <c r="PS104" i="6"/>
  <c r="PY104" i="6"/>
  <c r="QE104" i="6"/>
  <c r="PM105" i="6"/>
  <c r="PS105" i="6"/>
  <c r="PY105" i="6"/>
  <c r="QE105" i="6"/>
  <c r="QE107" i="6"/>
  <c r="PR19" i="6"/>
  <c r="PX19" i="6"/>
  <c r="QD19" i="6"/>
  <c r="PR20" i="6"/>
  <c r="PX20" i="6"/>
  <c r="QD20" i="6"/>
  <c r="PR21" i="6"/>
  <c r="PX21" i="6"/>
  <c r="QD21" i="6"/>
  <c r="PR22" i="6"/>
  <c r="PX22" i="6"/>
  <c r="QD22" i="6"/>
  <c r="PR23" i="6"/>
  <c r="PX23" i="6"/>
  <c r="QD23" i="6"/>
  <c r="PR24" i="6"/>
  <c r="PX24" i="6"/>
  <c r="QD24" i="6"/>
  <c r="PR25" i="6"/>
  <c r="PX25" i="6"/>
  <c r="QD25" i="6"/>
  <c r="PR26" i="6"/>
  <c r="PX26" i="6"/>
  <c r="QD26" i="6"/>
  <c r="PR27" i="6"/>
  <c r="PX27" i="6"/>
  <c r="QD27" i="6"/>
  <c r="PR28" i="6"/>
  <c r="PX28" i="6"/>
  <c r="QD28" i="6"/>
  <c r="PR29" i="6"/>
  <c r="PX29" i="6"/>
  <c r="QD29" i="6"/>
  <c r="PR30" i="6"/>
  <c r="PX30" i="6"/>
  <c r="QD30" i="6"/>
  <c r="PR31" i="6"/>
  <c r="PX31" i="6"/>
  <c r="QD31" i="6"/>
  <c r="PR32" i="6"/>
  <c r="PX32" i="6"/>
  <c r="QD32" i="6"/>
  <c r="PR33" i="6"/>
  <c r="PX33" i="6"/>
  <c r="QD33" i="6"/>
  <c r="PR34" i="6"/>
  <c r="PX34" i="6"/>
  <c r="QD34" i="6"/>
  <c r="PR35" i="6"/>
  <c r="PX35" i="6"/>
  <c r="QD35" i="6"/>
  <c r="PR36" i="6"/>
  <c r="PX36" i="6"/>
  <c r="QD36" i="6"/>
  <c r="PR37" i="6"/>
  <c r="PX37" i="6"/>
  <c r="QD37" i="6"/>
  <c r="PR38" i="6"/>
  <c r="PX38" i="6"/>
  <c r="QD38" i="6"/>
  <c r="PR39" i="6"/>
  <c r="PX39" i="6"/>
  <c r="QD39" i="6"/>
  <c r="PR40" i="6"/>
  <c r="PX40" i="6"/>
  <c r="QD40" i="6"/>
  <c r="PR41" i="6"/>
  <c r="PX41" i="6"/>
  <c r="QD41" i="6"/>
  <c r="PR42" i="6"/>
  <c r="PX42" i="6"/>
  <c r="QD42" i="6"/>
  <c r="PR43" i="6"/>
  <c r="PX43" i="6"/>
  <c r="QD43" i="6"/>
  <c r="PR44" i="6"/>
  <c r="PX44" i="6"/>
  <c r="QD44" i="6"/>
  <c r="PR45" i="6"/>
  <c r="PX45" i="6"/>
  <c r="QD45" i="6"/>
  <c r="PR46" i="6"/>
  <c r="PX46" i="6"/>
  <c r="QD46" i="6"/>
  <c r="PR47" i="6"/>
  <c r="PX47" i="6"/>
  <c r="QD47" i="6"/>
  <c r="PR48" i="6"/>
  <c r="PX48" i="6"/>
  <c r="QD48" i="6"/>
  <c r="PR49" i="6"/>
  <c r="PX49" i="6"/>
  <c r="QD49" i="6"/>
  <c r="PR50" i="6"/>
  <c r="PX50" i="6"/>
  <c r="QD50" i="6"/>
  <c r="PR51" i="6"/>
  <c r="PX51" i="6"/>
  <c r="QD51" i="6"/>
  <c r="PR52" i="6"/>
  <c r="PX52" i="6"/>
  <c r="QD52" i="6"/>
  <c r="PR53" i="6"/>
  <c r="PX53" i="6"/>
  <c r="QD53" i="6"/>
  <c r="PR54" i="6"/>
  <c r="PX54" i="6"/>
  <c r="QD54" i="6"/>
  <c r="PR55" i="6"/>
  <c r="PX55" i="6"/>
  <c r="QD55" i="6"/>
  <c r="PR56" i="6"/>
  <c r="PX56" i="6"/>
  <c r="QD56" i="6"/>
  <c r="PR57" i="6"/>
  <c r="PX57" i="6"/>
  <c r="QD57" i="6"/>
  <c r="PR58" i="6"/>
  <c r="PX58" i="6"/>
  <c r="QD58" i="6"/>
  <c r="PR59" i="6"/>
  <c r="PX59" i="6"/>
  <c r="QD59" i="6"/>
  <c r="PR60" i="6"/>
  <c r="PX60" i="6"/>
  <c r="QD60" i="6"/>
  <c r="PR61" i="6"/>
  <c r="PX61" i="6"/>
  <c r="QD61" i="6"/>
  <c r="PR62" i="6"/>
  <c r="PX62" i="6"/>
  <c r="QD62" i="6"/>
  <c r="PR63" i="6"/>
  <c r="PX63" i="6"/>
  <c r="QD63" i="6"/>
  <c r="PR64" i="6"/>
  <c r="PX64" i="6"/>
  <c r="QD64" i="6"/>
  <c r="PR65" i="6"/>
  <c r="PX65" i="6"/>
  <c r="QD65" i="6"/>
  <c r="PR66" i="6"/>
  <c r="PX66" i="6"/>
  <c r="QD66" i="6"/>
  <c r="PR67" i="6"/>
  <c r="PX67" i="6"/>
  <c r="QD67" i="6"/>
  <c r="PR68" i="6"/>
  <c r="PX68" i="6"/>
  <c r="QD68" i="6"/>
  <c r="PR69" i="6"/>
  <c r="PX69" i="6"/>
  <c r="QD69" i="6"/>
  <c r="PR70" i="6"/>
  <c r="PX70" i="6"/>
  <c r="QD70" i="6"/>
  <c r="PR71" i="6"/>
  <c r="PX71" i="6"/>
  <c r="QD71" i="6"/>
  <c r="PR72" i="6"/>
  <c r="PX72" i="6"/>
  <c r="QD72" i="6"/>
  <c r="PR73" i="6"/>
  <c r="PX73" i="6"/>
  <c r="QD73" i="6"/>
  <c r="PR74" i="6"/>
  <c r="PX74" i="6"/>
  <c r="QD74" i="6"/>
  <c r="PR75" i="6"/>
  <c r="PX75" i="6"/>
  <c r="QD75" i="6"/>
  <c r="PR76" i="6"/>
  <c r="PX76" i="6"/>
  <c r="QD76" i="6"/>
  <c r="PR77" i="6"/>
  <c r="PX77" i="6"/>
  <c r="QD77" i="6"/>
  <c r="PR78" i="6"/>
  <c r="PX78" i="6"/>
  <c r="QD78" i="6"/>
  <c r="PR79" i="6"/>
  <c r="PX79" i="6"/>
  <c r="QD79" i="6"/>
  <c r="PR80" i="6"/>
  <c r="PX80" i="6"/>
  <c r="QD80" i="6"/>
  <c r="PR81" i="6"/>
  <c r="PX81" i="6"/>
  <c r="QD81" i="6"/>
  <c r="PR82" i="6"/>
  <c r="PX82" i="6"/>
  <c r="QD82" i="6"/>
  <c r="PR83" i="6"/>
  <c r="PX83" i="6"/>
  <c r="QD83" i="6"/>
  <c r="PR84" i="6"/>
  <c r="PX84" i="6"/>
  <c r="QD84" i="6"/>
  <c r="PR85" i="6"/>
  <c r="PX85" i="6"/>
  <c r="QD85" i="6"/>
  <c r="PR86" i="6"/>
  <c r="PX86" i="6"/>
  <c r="QD86" i="6"/>
  <c r="PR87" i="6"/>
  <c r="PX87" i="6"/>
  <c r="QD87" i="6"/>
  <c r="PR88" i="6"/>
  <c r="PX88" i="6"/>
  <c r="QD88" i="6"/>
  <c r="PR89" i="6"/>
  <c r="PX89" i="6"/>
  <c r="QD89" i="6"/>
  <c r="PR90" i="6"/>
  <c r="PX90" i="6"/>
  <c r="QD90" i="6"/>
  <c r="PR91" i="6"/>
  <c r="PX91" i="6"/>
  <c r="QD91" i="6"/>
  <c r="PR92" i="6"/>
  <c r="PX92" i="6"/>
  <c r="QD92" i="6"/>
  <c r="PR93" i="6"/>
  <c r="PX93" i="6"/>
  <c r="QD93" i="6"/>
  <c r="PR94" i="6"/>
  <c r="PX94" i="6"/>
  <c r="QD94" i="6"/>
  <c r="PR95" i="6"/>
  <c r="PX95" i="6"/>
  <c r="QD95" i="6"/>
  <c r="PR96" i="6"/>
  <c r="PX96" i="6"/>
  <c r="QD96" i="6"/>
  <c r="PR97" i="6"/>
  <c r="PX97" i="6"/>
  <c r="QD97" i="6"/>
  <c r="PR98" i="6"/>
  <c r="PX98" i="6"/>
  <c r="QD98" i="6"/>
  <c r="PR99" i="6"/>
  <c r="PX99" i="6"/>
  <c r="QD99" i="6"/>
  <c r="PR100" i="6"/>
  <c r="PX100" i="6"/>
  <c r="QD100" i="6"/>
  <c r="PR101" i="6"/>
  <c r="PX101" i="6"/>
  <c r="QD101" i="6"/>
  <c r="PR102" i="6"/>
  <c r="PX102" i="6"/>
  <c r="QD102" i="6"/>
  <c r="PR103" i="6"/>
  <c r="PX103" i="6"/>
  <c r="QD103" i="6"/>
  <c r="PR104" i="6"/>
  <c r="PX104" i="6"/>
  <c r="QD104" i="6"/>
  <c r="PR105" i="6"/>
  <c r="PX105" i="6"/>
  <c r="QD105" i="6"/>
  <c r="QD107" i="6"/>
  <c r="QD117" i="6"/>
  <c r="QD118" i="6"/>
  <c r="QE110" i="6"/>
  <c r="QD126" i="6"/>
  <c r="QD127" i="6"/>
  <c r="QE127" i="6"/>
  <c r="PY107" i="6"/>
  <c r="PX107" i="6"/>
  <c r="PX117" i="6"/>
  <c r="PX118" i="6"/>
  <c r="PY110" i="6"/>
  <c r="PX126" i="6"/>
  <c r="PX127" i="6"/>
  <c r="PS107" i="6"/>
  <c r="PR107" i="6"/>
  <c r="PR117" i="6"/>
  <c r="PR118" i="6"/>
  <c r="PS110" i="6"/>
  <c r="PR126" i="6"/>
  <c r="PR127" i="6"/>
  <c r="PM71" i="6"/>
  <c r="PM107" i="6"/>
  <c r="PL107" i="6"/>
  <c r="PL117" i="6"/>
  <c r="PL118" i="6"/>
  <c r="PM110" i="6"/>
  <c r="PL126" i="6"/>
  <c r="PL127" i="6"/>
  <c r="MW127" i="6"/>
  <c r="NC127" i="6"/>
  <c r="NI127" i="6"/>
  <c r="LZ127" i="6"/>
  <c r="MF127" i="6"/>
  <c r="ML127" i="6"/>
  <c r="LH127" i="6"/>
  <c r="LN127" i="6"/>
  <c r="IC127" i="6"/>
  <c r="IH127" i="6"/>
  <c r="IM127" i="6"/>
  <c r="IB127" i="6"/>
  <c r="IG127" i="6"/>
  <c r="IL127" i="6"/>
  <c r="HJ127" i="6"/>
  <c r="HO127" i="6"/>
  <c r="HT127" i="6"/>
  <c r="HI127" i="6"/>
  <c r="HN127" i="6"/>
  <c r="HS127" i="6"/>
  <c r="GQ127" i="6"/>
  <c r="GV127" i="6"/>
  <c r="HA127" i="6"/>
  <c r="GP127" i="6"/>
  <c r="GU127" i="6"/>
  <c r="GZ127" i="6"/>
  <c r="DQ127" i="6"/>
  <c r="DV127" i="6"/>
  <c r="EA127" i="6"/>
  <c r="DP127" i="6"/>
  <c r="DU127" i="6"/>
  <c r="DZ127" i="6"/>
  <c r="CY127" i="6"/>
  <c r="CT127" i="6"/>
  <c r="BJ127" i="6"/>
  <c r="BO127" i="6"/>
  <c r="BT127" i="6"/>
  <c r="BI127" i="6"/>
  <c r="BN127" i="6"/>
  <c r="BS127" i="6"/>
  <c r="SW126" i="6"/>
  <c r="TB126" i="6"/>
  <c r="TG126" i="6"/>
  <c r="SB126" i="6"/>
  <c r="SG126" i="6"/>
  <c r="SL126" i="6"/>
  <c r="SA126" i="6"/>
  <c r="SF126" i="6"/>
  <c r="SK126" i="6"/>
  <c r="QE126" i="6"/>
  <c r="PF125" i="6"/>
  <c r="PF126" i="6"/>
  <c r="OZ125" i="6"/>
  <c r="OZ126" i="6"/>
  <c r="OT125" i="6"/>
  <c r="OT126" i="6"/>
  <c r="MW126" i="6"/>
  <c r="NC126" i="6"/>
  <c r="NI126" i="6"/>
  <c r="LZ126" i="6"/>
  <c r="MF126" i="6"/>
  <c r="ML126" i="6"/>
  <c r="LH126" i="6"/>
  <c r="LN126" i="6"/>
  <c r="IC126" i="6"/>
  <c r="IH126" i="6"/>
  <c r="IM126" i="6"/>
  <c r="IB126" i="6"/>
  <c r="IG126" i="6"/>
  <c r="IL126" i="6"/>
  <c r="HJ126" i="6"/>
  <c r="HO126" i="6"/>
  <c r="HT126" i="6"/>
  <c r="HI126" i="6"/>
  <c r="HN126" i="6"/>
  <c r="HS126" i="6"/>
  <c r="GQ126" i="6"/>
  <c r="GV126" i="6"/>
  <c r="HA126" i="6"/>
  <c r="GP126" i="6"/>
  <c r="GU126" i="6"/>
  <c r="GZ126" i="6"/>
  <c r="DQ126" i="6"/>
  <c r="DV126" i="6"/>
  <c r="EA126" i="6"/>
  <c r="DP126" i="6"/>
  <c r="DU126" i="6"/>
  <c r="DZ126" i="6"/>
  <c r="DH125" i="6"/>
  <c r="DH126" i="6"/>
  <c r="DC125" i="6"/>
  <c r="DC126" i="6"/>
  <c r="CX125" i="6"/>
  <c r="CX126" i="6"/>
  <c r="CS125" i="6"/>
  <c r="CS126" i="6"/>
  <c r="CT126" i="6"/>
  <c r="BJ126" i="6"/>
  <c r="BO126" i="6"/>
  <c r="BT126" i="6"/>
  <c r="BI126" i="6"/>
  <c r="BN126" i="6"/>
  <c r="BS126" i="6"/>
  <c r="SW125" i="6"/>
  <c r="TB125" i="6"/>
  <c r="TG125" i="6"/>
  <c r="SB125" i="6"/>
  <c r="SG125" i="6"/>
  <c r="SL125" i="6"/>
  <c r="SA125" i="6"/>
  <c r="SF125" i="6"/>
  <c r="SK125" i="6"/>
  <c r="QD124" i="6"/>
  <c r="QD125" i="6"/>
  <c r="PX124" i="6"/>
  <c r="PX125" i="6"/>
  <c r="PY125" i="6"/>
  <c r="PR124" i="6"/>
  <c r="PR125" i="6"/>
  <c r="PL124" i="6"/>
  <c r="PL125" i="6"/>
  <c r="MW125" i="6"/>
  <c r="NC125" i="6"/>
  <c r="NI125" i="6"/>
  <c r="LZ125" i="6"/>
  <c r="MF125" i="6"/>
  <c r="ML125" i="6"/>
  <c r="LH125" i="6"/>
  <c r="LN125" i="6"/>
  <c r="JZ125" i="6"/>
  <c r="IC125" i="6"/>
  <c r="IH125" i="6"/>
  <c r="IM125" i="6"/>
  <c r="IB125" i="6"/>
  <c r="IG125" i="6"/>
  <c r="IL125" i="6"/>
  <c r="HJ125" i="6"/>
  <c r="HO125" i="6"/>
  <c r="HT125" i="6"/>
  <c r="HI125" i="6"/>
  <c r="HN125" i="6"/>
  <c r="HS125" i="6"/>
  <c r="GQ125" i="6"/>
  <c r="GV125" i="6"/>
  <c r="HA125" i="6"/>
  <c r="GP125" i="6"/>
  <c r="GU125" i="6"/>
  <c r="GZ125" i="6"/>
  <c r="DQ125" i="6"/>
  <c r="DV125" i="6"/>
  <c r="EA125" i="6"/>
  <c r="DP125" i="6"/>
  <c r="DU125" i="6"/>
  <c r="DZ125" i="6"/>
  <c r="CT125" i="6"/>
  <c r="BJ125" i="6"/>
  <c r="BO125" i="6"/>
  <c r="BT125" i="6"/>
  <c r="BI125" i="6"/>
  <c r="BN125" i="6"/>
  <c r="BS125" i="6"/>
  <c r="SW124" i="6"/>
  <c r="TB124" i="6"/>
  <c r="TG124" i="6"/>
  <c r="SB124" i="6"/>
  <c r="SG124" i="6"/>
  <c r="SL124" i="6"/>
  <c r="SA124" i="6"/>
  <c r="SF124" i="6"/>
  <c r="SK124" i="6"/>
  <c r="PY124" i="6"/>
  <c r="MW124" i="6"/>
  <c r="NC124" i="6"/>
  <c r="NI124" i="6"/>
  <c r="LZ124" i="6"/>
  <c r="MF124" i="6"/>
  <c r="ML124" i="6"/>
  <c r="LH124" i="6"/>
  <c r="LN124" i="6"/>
  <c r="JZ124" i="6"/>
  <c r="IC124" i="6"/>
  <c r="IH124" i="6"/>
  <c r="IM124" i="6"/>
  <c r="IB124" i="6"/>
  <c r="IG124" i="6"/>
  <c r="IL124" i="6"/>
  <c r="HJ124" i="6"/>
  <c r="HO124" i="6"/>
  <c r="HT124" i="6"/>
  <c r="HI124" i="6"/>
  <c r="HN124" i="6"/>
  <c r="HS124" i="6"/>
  <c r="GQ124" i="6"/>
  <c r="GV124" i="6"/>
  <c r="HA124" i="6"/>
  <c r="GP124" i="6"/>
  <c r="GU124" i="6"/>
  <c r="GZ124" i="6"/>
  <c r="FG119" i="6"/>
  <c r="FL119" i="6"/>
  <c r="FQ119" i="6"/>
  <c r="FQ121" i="6"/>
  <c r="FQ122" i="6"/>
  <c r="FP124" i="6"/>
  <c r="FL121" i="6"/>
  <c r="FL122" i="6"/>
  <c r="FK124" i="6"/>
  <c r="FG121" i="6"/>
  <c r="FG122" i="6"/>
  <c r="FF124" i="6"/>
  <c r="FB121" i="6"/>
  <c r="FB122" i="6"/>
  <c r="FA124" i="6"/>
  <c r="DQ124" i="6"/>
  <c r="DV124" i="6"/>
  <c r="EA124" i="6"/>
  <c r="DP124" i="6"/>
  <c r="DU124" i="6"/>
  <c r="DZ124" i="6"/>
  <c r="CC124" i="6"/>
  <c r="CH124" i="6"/>
  <c r="CM124" i="6"/>
  <c r="CB124" i="6"/>
  <c r="CG124" i="6"/>
  <c r="CL124" i="6"/>
  <c r="BJ124" i="6"/>
  <c r="BO124" i="6"/>
  <c r="BT124" i="6"/>
  <c r="BI124" i="6"/>
  <c r="BN124" i="6"/>
  <c r="BS124" i="6"/>
  <c r="SW123" i="6"/>
  <c r="TB123" i="6"/>
  <c r="TG123" i="6"/>
  <c r="SB123" i="6"/>
  <c r="SG123" i="6"/>
  <c r="SL123" i="6"/>
  <c r="SA123" i="6"/>
  <c r="SF123" i="6"/>
  <c r="SK123" i="6"/>
  <c r="RB120" i="6"/>
  <c r="RB121" i="6"/>
  <c r="RA123" i="6"/>
  <c r="QV120" i="6"/>
  <c r="QV121" i="6"/>
  <c r="QU123" i="6"/>
  <c r="QP120" i="6"/>
  <c r="QP121" i="6"/>
  <c r="QO123" i="6"/>
  <c r="QJ120" i="6"/>
  <c r="QJ121" i="6"/>
  <c r="QI123" i="6"/>
  <c r="QD122" i="6"/>
  <c r="QD123" i="6"/>
  <c r="PX122" i="6"/>
  <c r="PX123" i="6"/>
  <c r="PR122" i="6"/>
  <c r="PR123" i="6"/>
  <c r="PS123" i="6"/>
  <c r="PL122" i="6"/>
  <c r="PL123" i="6"/>
  <c r="MW123" i="6"/>
  <c r="NC123" i="6"/>
  <c r="NI123" i="6"/>
  <c r="LZ123" i="6"/>
  <c r="MF123" i="6"/>
  <c r="ML123" i="6"/>
  <c r="LH123" i="6"/>
  <c r="LN123" i="6"/>
  <c r="JZ123" i="6"/>
  <c r="IC123" i="6"/>
  <c r="IH123" i="6"/>
  <c r="IM123" i="6"/>
  <c r="IB123" i="6"/>
  <c r="IG123" i="6"/>
  <c r="IL123" i="6"/>
  <c r="HJ123" i="6"/>
  <c r="HO123" i="6"/>
  <c r="HT123" i="6"/>
  <c r="HI123" i="6"/>
  <c r="HN123" i="6"/>
  <c r="HS123" i="6"/>
  <c r="GQ123" i="6"/>
  <c r="GV123" i="6"/>
  <c r="HA123" i="6"/>
  <c r="GP123" i="6"/>
  <c r="GU123" i="6"/>
  <c r="GZ123" i="6"/>
  <c r="FX123" i="6"/>
  <c r="GC123" i="6"/>
  <c r="GH123" i="6"/>
  <c r="FW123" i="6"/>
  <c r="GB123" i="6"/>
  <c r="GG123" i="6"/>
  <c r="FP123" i="6"/>
  <c r="FK123" i="6"/>
  <c r="FF123" i="6"/>
  <c r="FA123" i="6"/>
  <c r="DQ123" i="6"/>
  <c r="DV123" i="6"/>
  <c r="EA123" i="6"/>
  <c r="DP123" i="6"/>
  <c r="DU123" i="6"/>
  <c r="DZ123" i="6"/>
  <c r="CC123" i="6"/>
  <c r="CH123" i="6"/>
  <c r="CM123" i="6"/>
  <c r="CB123" i="6"/>
  <c r="CG123" i="6"/>
  <c r="CL123" i="6"/>
  <c r="BJ123" i="6"/>
  <c r="BO123" i="6"/>
  <c r="BT123" i="6"/>
  <c r="BI123" i="6"/>
  <c r="BN123" i="6"/>
  <c r="BS123" i="6"/>
  <c r="SW122" i="6"/>
  <c r="TB122" i="6"/>
  <c r="TG122" i="6"/>
  <c r="SB122" i="6"/>
  <c r="SG122" i="6"/>
  <c r="SL122" i="6"/>
  <c r="SA122" i="6"/>
  <c r="SF122" i="6"/>
  <c r="SK122" i="6"/>
  <c r="RA122" i="6"/>
  <c r="QU122" i="6"/>
  <c r="QO122" i="6"/>
  <c r="QI122" i="6"/>
  <c r="PS122" i="6"/>
  <c r="MW122" i="6"/>
  <c r="NC122" i="6"/>
  <c r="NI122" i="6"/>
  <c r="LZ122" i="6"/>
  <c r="MF122" i="6"/>
  <c r="ML122" i="6"/>
  <c r="LH122" i="6"/>
  <c r="LN122" i="6"/>
  <c r="JZ122" i="6"/>
  <c r="IC122" i="6"/>
  <c r="IH122" i="6"/>
  <c r="IM122" i="6"/>
  <c r="IB122" i="6"/>
  <c r="IG122" i="6"/>
  <c r="IL122" i="6"/>
  <c r="HJ122" i="6"/>
  <c r="HO122" i="6"/>
  <c r="HT122" i="6"/>
  <c r="HI122" i="6"/>
  <c r="HN122" i="6"/>
  <c r="HS122" i="6"/>
  <c r="GQ122" i="6"/>
  <c r="GV122" i="6"/>
  <c r="HA122" i="6"/>
  <c r="GP122" i="6"/>
  <c r="GU122" i="6"/>
  <c r="GZ122" i="6"/>
  <c r="FX122" i="6"/>
  <c r="GC122" i="6"/>
  <c r="GH122" i="6"/>
  <c r="FW122" i="6"/>
  <c r="GB122" i="6"/>
  <c r="GG122" i="6"/>
  <c r="DQ122" i="6"/>
  <c r="DV122" i="6"/>
  <c r="EA122" i="6"/>
  <c r="DP122" i="6"/>
  <c r="DU122" i="6"/>
  <c r="DZ122" i="6"/>
  <c r="CC122" i="6"/>
  <c r="CH122" i="6"/>
  <c r="CM122" i="6"/>
  <c r="CB122" i="6"/>
  <c r="CG122" i="6"/>
  <c r="CL122" i="6"/>
  <c r="BJ122" i="6"/>
  <c r="BO122" i="6"/>
  <c r="BT122" i="6"/>
  <c r="BI122" i="6"/>
  <c r="BN122" i="6"/>
  <c r="BS122" i="6"/>
  <c r="SW121" i="6"/>
  <c r="TB121" i="6"/>
  <c r="TG121" i="6"/>
  <c r="SB121" i="6"/>
  <c r="SG121" i="6"/>
  <c r="SL121" i="6"/>
  <c r="SA121" i="6"/>
  <c r="SF121" i="6"/>
  <c r="SK121" i="6"/>
  <c r="RS121" i="6"/>
  <c r="RN121" i="6"/>
  <c r="RI121" i="6"/>
  <c r="QD120" i="6"/>
  <c r="QD121" i="6"/>
  <c r="PX120" i="6"/>
  <c r="PX121" i="6"/>
  <c r="PR120" i="6"/>
  <c r="PR121" i="6"/>
  <c r="PL120" i="6"/>
  <c r="PL121" i="6"/>
  <c r="PM121" i="6"/>
  <c r="PF121" i="6"/>
  <c r="OZ121" i="6"/>
  <c r="OT121" i="6"/>
  <c r="ON121" i="6"/>
  <c r="MW121" i="6"/>
  <c r="NC121" i="6"/>
  <c r="NI121" i="6"/>
  <c r="LZ121" i="6"/>
  <c r="MF121" i="6"/>
  <c r="ML121" i="6"/>
  <c r="LH121" i="6"/>
  <c r="LN121" i="6"/>
  <c r="IC121" i="6"/>
  <c r="IH121" i="6"/>
  <c r="IM121" i="6"/>
  <c r="IB121" i="6"/>
  <c r="IG121" i="6"/>
  <c r="IL121" i="6"/>
  <c r="HJ121" i="6"/>
  <c r="HO121" i="6"/>
  <c r="HT121" i="6"/>
  <c r="HI121" i="6"/>
  <c r="HN121" i="6"/>
  <c r="HS121" i="6"/>
  <c r="GQ121" i="6"/>
  <c r="GV121" i="6"/>
  <c r="HA121" i="6"/>
  <c r="GP121" i="6"/>
  <c r="GU121" i="6"/>
  <c r="GZ121" i="6"/>
  <c r="FX121" i="6"/>
  <c r="GC121" i="6"/>
  <c r="GH121" i="6"/>
  <c r="FW121" i="6"/>
  <c r="GB121" i="6"/>
  <c r="GG121" i="6"/>
  <c r="DQ121" i="6"/>
  <c r="DV121" i="6"/>
  <c r="EA121" i="6"/>
  <c r="DP121" i="6"/>
  <c r="DU121" i="6"/>
  <c r="DZ121" i="6"/>
  <c r="DI116" i="6"/>
  <c r="DI118" i="6"/>
  <c r="DI119" i="6"/>
  <c r="DH121" i="6"/>
  <c r="DD116" i="6"/>
  <c r="DD118" i="6"/>
  <c r="DD119" i="6"/>
  <c r="DC121" i="6"/>
  <c r="CY116" i="6"/>
  <c r="CY118" i="6"/>
  <c r="CY119" i="6"/>
  <c r="CX121" i="6"/>
  <c r="CT118" i="6"/>
  <c r="CT119" i="6"/>
  <c r="CS121" i="6"/>
  <c r="CC121" i="6"/>
  <c r="CH121" i="6"/>
  <c r="CM121" i="6"/>
  <c r="CB121" i="6"/>
  <c r="CG121" i="6"/>
  <c r="CL121" i="6"/>
  <c r="BJ121" i="6"/>
  <c r="BO121" i="6"/>
  <c r="BT121" i="6"/>
  <c r="BI121" i="6"/>
  <c r="BN121" i="6"/>
  <c r="BS121" i="6"/>
  <c r="SW120" i="6"/>
  <c r="TB120" i="6"/>
  <c r="TG120" i="6"/>
  <c r="SB120" i="6"/>
  <c r="SG120" i="6"/>
  <c r="SL120" i="6"/>
  <c r="SA120" i="6"/>
  <c r="SF120" i="6"/>
  <c r="SK120" i="6"/>
  <c r="RS120" i="6"/>
  <c r="RN120" i="6"/>
  <c r="RI120" i="6"/>
  <c r="PM120" i="6"/>
  <c r="PF120" i="6"/>
  <c r="OZ120" i="6"/>
  <c r="OT120" i="6"/>
  <c r="ON120" i="6"/>
  <c r="MW120" i="6"/>
  <c r="NC120" i="6"/>
  <c r="NI120" i="6"/>
  <c r="LZ120" i="6"/>
  <c r="MF120" i="6"/>
  <c r="ML120" i="6"/>
  <c r="LH120" i="6"/>
  <c r="LN120" i="6"/>
  <c r="KG19" i="6"/>
  <c r="KM19" i="6"/>
  <c r="KS19" i="6"/>
  <c r="KG20" i="6"/>
  <c r="KM20" i="6"/>
  <c r="KS20" i="6"/>
  <c r="KG21" i="6"/>
  <c r="KM21" i="6"/>
  <c r="KS21" i="6"/>
  <c r="KG22" i="6"/>
  <c r="KM22" i="6"/>
  <c r="KS22" i="6"/>
  <c r="KG23" i="6"/>
  <c r="KM23" i="6"/>
  <c r="KS23" i="6"/>
  <c r="KM24" i="6"/>
  <c r="KS24" i="6"/>
  <c r="KG25" i="6"/>
  <c r="KM25" i="6"/>
  <c r="KS25" i="6"/>
  <c r="KG26" i="6"/>
  <c r="KM26" i="6"/>
  <c r="KS26" i="6"/>
  <c r="KG27" i="6"/>
  <c r="KM27" i="6"/>
  <c r="KS27" i="6"/>
  <c r="KG28" i="6"/>
  <c r="KM28" i="6"/>
  <c r="KS28" i="6"/>
  <c r="KG29" i="6"/>
  <c r="KM29" i="6"/>
  <c r="KS29" i="6"/>
  <c r="KG30" i="6"/>
  <c r="KM30" i="6"/>
  <c r="KS30" i="6"/>
  <c r="KG31" i="6"/>
  <c r="KM31" i="6"/>
  <c r="KS31" i="6"/>
  <c r="KG32" i="6"/>
  <c r="KM32" i="6"/>
  <c r="KS32" i="6"/>
  <c r="KG33" i="6"/>
  <c r="KM33" i="6"/>
  <c r="KS33" i="6"/>
  <c r="KG34" i="6"/>
  <c r="KM34" i="6"/>
  <c r="KS34" i="6"/>
  <c r="KG35" i="6"/>
  <c r="KM35" i="6"/>
  <c r="KS35" i="6"/>
  <c r="KG36" i="6"/>
  <c r="KM36" i="6"/>
  <c r="KS36" i="6"/>
  <c r="KG37" i="6"/>
  <c r="KM37" i="6"/>
  <c r="KS37" i="6"/>
  <c r="KG38" i="6"/>
  <c r="KM38" i="6"/>
  <c r="KS38" i="6"/>
  <c r="KG39" i="6"/>
  <c r="KM39" i="6"/>
  <c r="KS39" i="6"/>
  <c r="KG40" i="6"/>
  <c r="KM40" i="6"/>
  <c r="KS40" i="6"/>
  <c r="KG41" i="6"/>
  <c r="KM41" i="6"/>
  <c r="KS41" i="6"/>
  <c r="KG42" i="6"/>
  <c r="KM42" i="6"/>
  <c r="KS42" i="6"/>
  <c r="KG43" i="6"/>
  <c r="KM43" i="6"/>
  <c r="KS43" i="6"/>
  <c r="KG44" i="6"/>
  <c r="KM44" i="6"/>
  <c r="KS44" i="6"/>
  <c r="KG45" i="6"/>
  <c r="KM45" i="6"/>
  <c r="KS45" i="6"/>
  <c r="KG46" i="6"/>
  <c r="KM46" i="6"/>
  <c r="KS46" i="6"/>
  <c r="KG47" i="6"/>
  <c r="KM47" i="6"/>
  <c r="KS47" i="6"/>
  <c r="KG48" i="6"/>
  <c r="KM48" i="6"/>
  <c r="KS48" i="6"/>
  <c r="KG49" i="6"/>
  <c r="KM49" i="6"/>
  <c r="KS49" i="6"/>
  <c r="KG50" i="6"/>
  <c r="KM50" i="6"/>
  <c r="KS50" i="6"/>
  <c r="KG51" i="6"/>
  <c r="KM51" i="6"/>
  <c r="KS51" i="6"/>
  <c r="KG52" i="6"/>
  <c r="KM52" i="6"/>
  <c r="KS52" i="6"/>
  <c r="KG53" i="6"/>
  <c r="KM53" i="6"/>
  <c r="KS53" i="6"/>
  <c r="KG54" i="6"/>
  <c r="KM54" i="6"/>
  <c r="KS54" i="6"/>
  <c r="KG55" i="6"/>
  <c r="KM55" i="6"/>
  <c r="KS55" i="6"/>
  <c r="KG56" i="6"/>
  <c r="KM56" i="6"/>
  <c r="KS56" i="6"/>
  <c r="KG57" i="6"/>
  <c r="KM57" i="6"/>
  <c r="KS57" i="6"/>
  <c r="KG58" i="6"/>
  <c r="KM58" i="6"/>
  <c r="KS58" i="6"/>
  <c r="KG59" i="6"/>
  <c r="KM59" i="6"/>
  <c r="KS59" i="6"/>
  <c r="KG60" i="6"/>
  <c r="KM60" i="6"/>
  <c r="KS60" i="6"/>
  <c r="KG61" i="6"/>
  <c r="KM61" i="6"/>
  <c r="KS61" i="6"/>
  <c r="KG62" i="6"/>
  <c r="KM62" i="6"/>
  <c r="KS62" i="6"/>
  <c r="KG63" i="6"/>
  <c r="KM63" i="6"/>
  <c r="KS63" i="6"/>
  <c r="KG64" i="6"/>
  <c r="KM64" i="6"/>
  <c r="KS64" i="6"/>
  <c r="KG65" i="6"/>
  <c r="KM65" i="6"/>
  <c r="KS65" i="6"/>
  <c r="KG66" i="6"/>
  <c r="KM66" i="6"/>
  <c r="KS66" i="6"/>
  <c r="KG68" i="6"/>
  <c r="KM68" i="6"/>
  <c r="KS68" i="6"/>
  <c r="KG69" i="6"/>
  <c r="KM69" i="6"/>
  <c r="KS69" i="6"/>
  <c r="KG70" i="6"/>
  <c r="KM70" i="6"/>
  <c r="KS70" i="6"/>
  <c r="KG71" i="6"/>
  <c r="KM71" i="6"/>
  <c r="KS71" i="6"/>
  <c r="KG73" i="6"/>
  <c r="KM73" i="6"/>
  <c r="KS73" i="6"/>
  <c r="KG74" i="6"/>
  <c r="KM74" i="6"/>
  <c r="KS74" i="6"/>
  <c r="KG75" i="6"/>
  <c r="KM75" i="6"/>
  <c r="KS75" i="6"/>
  <c r="KG76" i="6"/>
  <c r="KM76" i="6"/>
  <c r="KS76" i="6"/>
  <c r="KG77" i="6"/>
  <c r="KM77" i="6"/>
  <c r="KS77" i="6"/>
  <c r="KG78" i="6"/>
  <c r="KM78" i="6"/>
  <c r="KS78" i="6"/>
  <c r="KG79" i="6"/>
  <c r="KM79" i="6"/>
  <c r="KS79" i="6"/>
  <c r="KG80" i="6"/>
  <c r="KM80" i="6"/>
  <c r="KS80" i="6"/>
  <c r="KG81" i="6"/>
  <c r="KM81" i="6"/>
  <c r="KS81" i="6"/>
  <c r="KG82" i="6"/>
  <c r="KM82" i="6"/>
  <c r="KS82" i="6"/>
  <c r="KG83" i="6"/>
  <c r="KM83" i="6"/>
  <c r="KS83" i="6"/>
  <c r="KG84" i="6"/>
  <c r="KM84" i="6"/>
  <c r="KS84" i="6"/>
  <c r="KG85" i="6"/>
  <c r="KM85" i="6"/>
  <c r="KS85" i="6"/>
  <c r="KG86" i="6"/>
  <c r="KM86" i="6"/>
  <c r="KS86" i="6"/>
  <c r="KG87" i="6"/>
  <c r="KM87" i="6"/>
  <c r="KS87" i="6"/>
  <c r="KG88" i="6"/>
  <c r="KM88" i="6"/>
  <c r="KS88" i="6"/>
  <c r="KG89" i="6"/>
  <c r="KM89" i="6"/>
  <c r="KS89" i="6"/>
  <c r="KG90" i="6"/>
  <c r="KM90" i="6"/>
  <c r="KS90" i="6"/>
  <c r="KG91" i="6"/>
  <c r="KM91" i="6"/>
  <c r="KS91" i="6"/>
  <c r="KG92" i="6"/>
  <c r="KM92" i="6"/>
  <c r="KS92" i="6"/>
  <c r="KG93" i="6"/>
  <c r="KM93" i="6"/>
  <c r="KS93" i="6"/>
  <c r="KG94" i="6"/>
  <c r="KM94" i="6"/>
  <c r="KS94" i="6"/>
  <c r="KG95" i="6"/>
  <c r="KM95" i="6"/>
  <c r="KS95" i="6"/>
  <c r="KG96" i="6"/>
  <c r="KM96" i="6"/>
  <c r="KS96" i="6"/>
  <c r="KA97" i="6"/>
  <c r="KG97" i="6"/>
  <c r="KM97" i="6"/>
  <c r="KS97" i="6"/>
  <c r="KG98" i="6"/>
  <c r="KM98" i="6"/>
  <c r="KS98" i="6"/>
  <c r="KS100" i="6"/>
  <c r="KF19" i="6"/>
  <c r="KL19" i="6"/>
  <c r="KR19" i="6"/>
  <c r="KF20" i="6"/>
  <c r="KL20" i="6"/>
  <c r="KR20" i="6"/>
  <c r="KF21" i="6"/>
  <c r="KL21" i="6"/>
  <c r="KR21" i="6"/>
  <c r="KF22" i="6"/>
  <c r="KL22" i="6"/>
  <c r="KR22" i="6"/>
  <c r="KF23" i="6"/>
  <c r="KL23" i="6"/>
  <c r="KR23" i="6"/>
  <c r="KF24" i="6"/>
  <c r="KL24" i="6"/>
  <c r="KR24" i="6"/>
  <c r="KF25" i="6"/>
  <c r="KL25" i="6"/>
  <c r="KR25" i="6"/>
  <c r="KF26" i="6"/>
  <c r="KL26" i="6"/>
  <c r="KR26" i="6"/>
  <c r="KF27" i="6"/>
  <c r="KL27" i="6"/>
  <c r="KR27" i="6"/>
  <c r="KF28" i="6"/>
  <c r="KL28" i="6"/>
  <c r="KR28" i="6"/>
  <c r="KF29" i="6"/>
  <c r="KL29" i="6"/>
  <c r="KR29" i="6"/>
  <c r="KF30" i="6"/>
  <c r="KL30" i="6"/>
  <c r="KR30" i="6"/>
  <c r="KF31" i="6"/>
  <c r="KL31" i="6"/>
  <c r="KR31" i="6"/>
  <c r="KF32" i="6"/>
  <c r="KL32" i="6"/>
  <c r="KR32" i="6"/>
  <c r="KF33" i="6"/>
  <c r="KL33" i="6"/>
  <c r="KR33" i="6"/>
  <c r="KF34" i="6"/>
  <c r="KL34" i="6"/>
  <c r="KR34" i="6"/>
  <c r="KF35" i="6"/>
  <c r="KL35" i="6"/>
  <c r="KR35" i="6"/>
  <c r="KF36" i="6"/>
  <c r="KL36" i="6"/>
  <c r="KR36" i="6"/>
  <c r="KF37" i="6"/>
  <c r="KL37" i="6"/>
  <c r="KR37" i="6"/>
  <c r="KF38" i="6"/>
  <c r="KL38" i="6"/>
  <c r="KR38" i="6"/>
  <c r="KF39" i="6"/>
  <c r="KL39" i="6"/>
  <c r="KR39" i="6"/>
  <c r="KF40" i="6"/>
  <c r="KL40" i="6"/>
  <c r="KR40" i="6"/>
  <c r="KF41" i="6"/>
  <c r="KL41" i="6"/>
  <c r="KR41" i="6"/>
  <c r="KF42" i="6"/>
  <c r="KL42" i="6"/>
  <c r="KR42" i="6"/>
  <c r="KF43" i="6"/>
  <c r="KL43" i="6"/>
  <c r="KR43" i="6"/>
  <c r="KF44" i="6"/>
  <c r="KL44" i="6"/>
  <c r="KR44" i="6"/>
  <c r="KF45" i="6"/>
  <c r="KL45" i="6"/>
  <c r="KR45" i="6"/>
  <c r="KF46" i="6"/>
  <c r="KL46" i="6"/>
  <c r="KR46" i="6"/>
  <c r="KF47" i="6"/>
  <c r="KL47" i="6"/>
  <c r="KR47" i="6"/>
  <c r="KF48" i="6"/>
  <c r="KL48" i="6"/>
  <c r="KR48" i="6"/>
  <c r="KF49" i="6"/>
  <c r="KL49" i="6"/>
  <c r="KR49" i="6"/>
  <c r="KF50" i="6"/>
  <c r="KL50" i="6"/>
  <c r="KR50" i="6"/>
  <c r="KF51" i="6"/>
  <c r="KL51" i="6"/>
  <c r="KR51" i="6"/>
  <c r="KF52" i="6"/>
  <c r="KL52" i="6"/>
  <c r="KR52" i="6"/>
  <c r="KF53" i="6"/>
  <c r="KL53" i="6"/>
  <c r="KR53" i="6"/>
  <c r="KF54" i="6"/>
  <c r="KL54" i="6"/>
  <c r="KR54" i="6"/>
  <c r="KF55" i="6"/>
  <c r="KL55" i="6"/>
  <c r="KR55" i="6"/>
  <c r="KF56" i="6"/>
  <c r="KL56" i="6"/>
  <c r="KR56" i="6"/>
  <c r="KF57" i="6"/>
  <c r="KL57" i="6"/>
  <c r="KR57" i="6"/>
  <c r="KF58" i="6"/>
  <c r="KL58" i="6"/>
  <c r="KR58" i="6"/>
  <c r="KF59" i="6"/>
  <c r="KL59" i="6"/>
  <c r="KR59" i="6"/>
  <c r="KF60" i="6"/>
  <c r="KL60" i="6"/>
  <c r="KR60" i="6"/>
  <c r="KF61" i="6"/>
  <c r="KL61" i="6"/>
  <c r="KR61" i="6"/>
  <c r="KF62" i="6"/>
  <c r="KL62" i="6"/>
  <c r="KR62" i="6"/>
  <c r="KF63" i="6"/>
  <c r="KL63" i="6"/>
  <c r="KR63" i="6"/>
  <c r="KF64" i="6"/>
  <c r="KL64" i="6"/>
  <c r="KR64" i="6"/>
  <c r="KF65" i="6"/>
  <c r="KL65" i="6"/>
  <c r="KR65" i="6"/>
  <c r="KF66" i="6"/>
  <c r="KL66" i="6"/>
  <c r="KR66" i="6"/>
  <c r="KF67" i="6"/>
  <c r="KL67" i="6"/>
  <c r="KR67" i="6"/>
  <c r="KF68" i="6"/>
  <c r="KL68" i="6"/>
  <c r="KR68" i="6"/>
  <c r="KF69" i="6"/>
  <c r="KL69" i="6"/>
  <c r="KR69" i="6"/>
  <c r="KF70" i="6"/>
  <c r="KL70" i="6"/>
  <c r="KR70" i="6"/>
  <c r="KF71" i="6"/>
  <c r="KL71" i="6"/>
  <c r="KR71" i="6"/>
  <c r="KF72" i="6"/>
  <c r="KL72" i="6"/>
  <c r="KR72" i="6"/>
  <c r="KF73" i="6"/>
  <c r="KL73" i="6"/>
  <c r="KR73" i="6"/>
  <c r="KF74" i="6"/>
  <c r="KL74" i="6"/>
  <c r="KR74" i="6"/>
  <c r="KF75" i="6"/>
  <c r="KL75" i="6"/>
  <c r="KR75" i="6"/>
  <c r="KF76" i="6"/>
  <c r="KL76" i="6"/>
  <c r="KR76" i="6"/>
  <c r="KF77" i="6"/>
  <c r="KL77" i="6"/>
  <c r="KR77" i="6"/>
  <c r="KF78" i="6"/>
  <c r="KL78" i="6"/>
  <c r="KR78" i="6"/>
  <c r="KF79" i="6"/>
  <c r="KL79" i="6"/>
  <c r="KR79" i="6"/>
  <c r="KF80" i="6"/>
  <c r="KL80" i="6"/>
  <c r="KR80" i="6"/>
  <c r="KF81" i="6"/>
  <c r="KL81" i="6"/>
  <c r="KR81" i="6"/>
  <c r="KF82" i="6"/>
  <c r="KL82" i="6"/>
  <c r="KR82" i="6"/>
  <c r="KF83" i="6"/>
  <c r="KL83" i="6"/>
  <c r="KR83" i="6"/>
  <c r="KF84" i="6"/>
  <c r="KL84" i="6"/>
  <c r="KR84" i="6"/>
  <c r="KF85" i="6"/>
  <c r="KL85" i="6"/>
  <c r="KR85" i="6"/>
  <c r="KF86" i="6"/>
  <c r="KL86" i="6"/>
  <c r="KR86" i="6"/>
  <c r="KF87" i="6"/>
  <c r="KL87" i="6"/>
  <c r="KR87" i="6"/>
  <c r="KF88" i="6"/>
  <c r="KL88" i="6"/>
  <c r="KR88" i="6"/>
  <c r="KF89" i="6"/>
  <c r="KL89" i="6"/>
  <c r="KR89" i="6"/>
  <c r="KF90" i="6"/>
  <c r="KL90" i="6"/>
  <c r="KR90" i="6"/>
  <c r="KF91" i="6"/>
  <c r="KL91" i="6"/>
  <c r="KR91" i="6"/>
  <c r="KF92" i="6"/>
  <c r="KL92" i="6"/>
  <c r="KR92" i="6"/>
  <c r="KF93" i="6"/>
  <c r="KL93" i="6"/>
  <c r="KR93" i="6"/>
  <c r="JZ94" i="6"/>
  <c r="KF94" i="6"/>
  <c r="KL94" i="6"/>
  <c r="KR94" i="6"/>
  <c r="KF95" i="6"/>
  <c r="KL95" i="6"/>
  <c r="KR95" i="6"/>
  <c r="KF96" i="6"/>
  <c r="KL96" i="6"/>
  <c r="KR96" i="6"/>
  <c r="KF97" i="6"/>
  <c r="KL97" i="6"/>
  <c r="KR97" i="6"/>
  <c r="KF98" i="6"/>
  <c r="KL98" i="6"/>
  <c r="KR98" i="6"/>
  <c r="KR100" i="6"/>
  <c r="JZ110" i="6"/>
  <c r="KR110" i="6"/>
  <c r="KR111" i="6"/>
  <c r="KS103" i="6"/>
  <c r="KR119" i="6"/>
  <c r="KR120" i="6"/>
  <c r="KS120" i="6"/>
  <c r="KM100" i="6"/>
  <c r="KL100" i="6"/>
  <c r="KL110" i="6"/>
  <c r="KL111" i="6"/>
  <c r="KM103" i="6"/>
  <c r="KL119" i="6"/>
  <c r="KL120" i="6"/>
  <c r="KG100" i="6"/>
  <c r="KF100" i="6"/>
  <c r="KF110" i="6"/>
  <c r="KF111" i="6"/>
  <c r="KG103" i="6"/>
  <c r="KF119" i="6"/>
  <c r="KF120" i="6"/>
  <c r="KA24" i="6"/>
  <c r="KA100" i="6"/>
  <c r="JZ100" i="6"/>
  <c r="JZ111" i="6"/>
  <c r="KA103" i="6"/>
  <c r="JZ119" i="6"/>
  <c r="JZ120" i="6"/>
  <c r="KA120" i="6"/>
  <c r="IC120" i="6"/>
  <c r="IH120" i="6"/>
  <c r="IM120" i="6"/>
  <c r="IB120" i="6"/>
  <c r="IG120" i="6"/>
  <c r="IL120" i="6"/>
  <c r="HJ120" i="6"/>
  <c r="HO120" i="6"/>
  <c r="HT120" i="6"/>
  <c r="HI120" i="6"/>
  <c r="HN120" i="6"/>
  <c r="HS120" i="6"/>
  <c r="GQ120" i="6"/>
  <c r="GV120" i="6"/>
  <c r="HA120" i="6"/>
  <c r="GP120" i="6"/>
  <c r="GU120" i="6"/>
  <c r="GZ120" i="6"/>
  <c r="FX120" i="6"/>
  <c r="GC120" i="6"/>
  <c r="GH120" i="6"/>
  <c r="FW120" i="6"/>
  <c r="GB120" i="6"/>
  <c r="GG120" i="6"/>
  <c r="DQ120" i="6"/>
  <c r="DV120" i="6"/>
  <c r="EA120" i="6"/>
  <c r="DP120" i="6"/>
  <c r="DU120" i="6"/>
  <c r="DZ120" i="6"/>
  <c r="DH120" i="6"/>
  <c r="DC120" i="6"/>
  <c r="CX120" i="6"/>
  <c r="CS120" i="6"/>
  <c r="CC120" i="6"/>
  <c r="CH120" i="6"/>
  <c r="CM120" i="6"/>
  <c r="CB120" i="6"/>
  <c r="CG120" i="6"/>
  <c r="CL120" i="6"/>
  <c r="BJ120" i="6"/>
  <c r="BO120" i="6"/>
  <c r="BT120" i="6"/>
  <c r="BI120" i="6"/>
  <c r="BN120" i="6"/>
  <c r="BS120" i="6"/>
  <c r="SW119" i="6"/>
  <c r="TB119" i="6"/>
  <c r="TG119" i="6"/>
  <c r="SB119" i="6"/>
  <c r="SG119" i="6"/>
  <c r="SL119" i="6"/>
  <c r="SA119" i="6"/>
  <c r="SF119" i="6"/>
  <c r="SK119" i="6"/>
  <c r="RS119" i="6"/>
  <c r="RN119" i="6"/>
  <c r="RI119" i="6"/>
  <c r="NT119" i="6"/>
  <c r="NZ119" i="6"/>
  <c r="OF119" i="6"/>
  <c r="MW119" i="6"/>
  <c r="NC119" i="6"/>
  <c r="NI119" i="6"/>
  <c r="LZ119" i="6"/>
  <c r="MF119" i="6"/>
  <c r="ML119" i="6"/>
  <c r="LH119" i="6"/>
  <c r="LN119" i="6"/>
  <c r="KS119" i="6"/>
  <c r="KA119" i="6"/>
  <c r="IC119" i="6"/>
  <c r="IH119" i="6"/>
  <c r="IM119" i="6"/>
  <c r="IB119" i="6"/>
  <c r="IG119" i="6"/>
  <c r="IL119" i="6"/>
  <c r="HJ119" i="6"/>
  <c r="HO119" i="6"/>
  <c r="HT119" i="6"/>
  <c r="HI119" i="6"/>
  <c r="HN119" i="6"/>
  <c r="HS119" i="6"/>
  <c r="GQ119" i="6"/>
  <c r="GV119" i="6"/>
  <c r="HA119" i="6"/>
  <c r="GP119" i="6"/>
  <c r="GU119" i="6"/>
  <c r="GZ119" i="6"/>
  <c r="FX119" i="6"/>
  <c r="GC119" i="6"/>
  <c r="GH119" i="6"/>
  <c r="FW119" i="6"/>
  <c r="GB119" i="6"/>
  <c r="GG119" i="6"/>
  <c r="DQ119" i="6"/>
  <c r="DV119" i="6"/>
  <c r="EA119" i="6"/>
  <c r="DP119" i="6"/>
  <c r="DU119" i="6"/>
  <c r="DZ119" i="6"/>
  <c r="CC119" i="6"/>
  <c r="CH119" i="6"/>
  <c r="CM119" i="6"/>
  <c r="CB119" i="6"/>
  <c r="CG119" i="6"/>
  <c r="CL119" i="6"/>
  <c r="BJ119" i="6"/>
  <c r="BO119" i="6"/>
  <c r="BT119" i="6"/>
  <c r="BI119" i="6"/>
  <c r="BN119" i="6"/>
  <c r="BS119" i="6"/>
  <c r="SW118" i="6"/>
  <c r="TB118" i="6"/>
  <c r="TG118" i="6"/>
  <c r="SB118" i="6"/>
  <c r="SG118" i="6"/>
  <c r="SL118" i="6"/>
  <c r="SA118" i="6"/>
  <c r="SF118" i="6"/>
  <c r="SK118" i="6"/>
  <c r="RS118" i="6"/>
  <c r="RN118" i="6"/>
  <c r="RI118" i="6"/>
  <c r="NT118" i="6"/>
  <c r="NZ118" i="6"/>
  <c r="OF118" i="6"/>
  <c r="MW118" i="6"/>
  <c r="NC118" i="6"/>
  <c r="NI118" i="6"/>
  <c r="LZ118" i="6"/>
  <c r="MF118" i="6"/>
  <c r="ML118" i="6"/>
  <c r="LH118" i="6"/>
  <c r="LN118" i="6"/>
  <c r="KR117" i="6"/>
  <c r="KR118" i="6"/>
  <c r="KL117" i="6"/>
  <c r="KL118" i="6"/>
  <c r="KM118" i="6"/>
  <c r="KF117" i="6"/>
  <c r="KF118" i="6"/>
  <c r="JZ117" i="6"/>
  <c r="JZ118" i="6"/>
  <c r="KA118" i="6"/>
  <c r="IC118" i="6"/>
  <c r="IH118" i="6"/>
  <c r="IM118" i="6"/>
  <c r="IB118" i="6"/>
  <c r="IG118" i="6"/>
  <c r="IL118" i="6"/>
  <c r="HJ118" i="6"/>
  <c r="HO118" i="6"/>
  <c r="HT118" i="6"/>
  <c r="HI118" i="6"/>
  <c r="HN118" i="6"/>
  <c r="HS118" i="6"/>
  <c r="GQ118" i="6"/>
  <c r="GV118" i="6"/>
  <c r="HA118" i="6"/>
  <c r="GP118" i="6"/>
  <c r="GU118" i="6"/>
  <c r="GZ118" i="6"/>
  <c r="FX118" i="6"/>
  <c r="GC118" i="6"/>
  <c r="GH118" i="6"/>
  <c r="FW118" i="6"/>
  <c r="GB118" i="6"/>
  <c r="GG118" i="6"/>
  <c r="DQ118" i="6"/>
  <c r="DV118" i="6"/>
  <c r="EA118" i="6"/>
  <c r="DP118" i="6"/>
  <c r="DU118" i="6"/>
  <c r="DZ118" i="6"/>
  <c r="CC118" i="6"/>
  <c r="CH118" i="6"/>
  <c r="CM118" i="6"/>
  <c r="CB118" i="6"/>
  <c r="CG118" i="6"/>
  <c r="CL118" i="6"/>
  <c r="BJ118" i="6"/>
  <c r="BO118" i="6"/>
  <c r="BT118" i="6"/>
  <c r="BI118" i="6"/>
  <c r="BN118" i="6"/>
  <c r="BS118" i="6"/>
  <c r="SW117" i="6"/>
  <c r="TB117" i="6"/>
  <c r="TG117" i="6"/>
  <c r="SB117" i="6"/>
  <c r="SG117" i="6"/>
  <c r="SL117" i="6"/>
  <c r="SA117" i="6"/>
  <c r="SF117" i="6"/>
  <c r="SK117" i="6"/>
  <c r="RS117" i="6"/>
  <c r="RN117" i="6"/>
  <c r="RI117" i="6"/>
  <c r="NT117" i="6"/>
  <c r="NZ117" i="6"/>
  <c r="OF117" i="6"/>
  <c r="MW117" i="6"/>
  <c r="NC117" i="6"/>
  <c r="NI117" i="6"/>
  <c r="LZ117" i="6"/>
  <c r="MF117" i="6"/>
  <c r="ML117" i="6"/>
  <c r="LH117" i="6"/>
  <c r="LN117" i="6"/>
  <c r="KM117" i="6"/>
  <c r="KA117" i="6"/>
  <c r="IS117" i="6"/>
  <c r="IC117" i="6"/>
  <c r="IH117" i="6"/>
  <c r="IM117" i="6"/>
  <c r="IB117" i="6"/>
  <c r="IG117" i="6"/>
  <c r="IL117" i="6"/>
  <c r="HJ117" i="6"/>
  <c r="HO117" i="6"/>
  <c r="HT117" i="6"/>
  <c r="HI117" i="6"/>
  <c r="HN117" i="6"/>
  <c r="HS117" i="6"/>
  <c r="GQ117" i="6"/>
  <c r="GV117" i="6"/>
  <c r="HA117" i="6"/>
  <c r="GP117" i="6"/>
  <c r="GU117" i="6"/>
  <c r="GZ117" i="6"/>
  <c r="FX117" i="6"/>
  <c r="GC117" i="6"/>
  <c r="GH117" i="6"/>
  <c r="FW117" i="6"/>
  <c r="GB117" i="6"/>
  <c r="GG117" i="6"/>
  <c r="DQ117" i="6"/>
  <c r="DV117" i="6"/>
  <c r="EA117" i="6"/>
  <c r="DP117" i="6"/>
  <c r="DU117" i="6"/>
  <c r="DZ117" i="6"/>
  <c r="CC117" i="6"/>
  <c r="CH117" i="6"/>
  <c r="CM117" i="6"/>
  <c r="CB117" i="6"/>
  <c r="CG117" i="6"/>
  <c r="CL117" i="6"/>
  <c r="BJ117" i="6"/>
  <c r="BO117" i="6"/>
  <c r="BT117" i="6"/>
  <c r="BI117" i="6"/>
  <c r="BN117" i="6"/>
  <c r="BS117" i="6"/>
  <c r="SW116" i="6"/>
  <c r="TB116" i="6"/>
  <c r="TG116" i="6"/>
  <c r="SB116" i="6"/>
  <c r="SG116" i="6"/>
  <c r="SL116" i="6"/>
  <c r="SA116" i="6"/>
  <c r="SF116" i="6"/>
  <c r="SK116" i="6"/>
  <c r="RS116" i="6"/>
  <c r="RN116" i="6"/>
  <c r="RI116" i="6"/>
  <c r="QE113" i="6"/>
  <c r="QE114" i="6"/>
  <c r="QD116" i="6"/>
  <c r="PY113" i="6"/>
  <c r="PY114" i="6"/>
  <c r="PX116" i="6"/>
  <c r="PS113" i="6"/>
  <c r="PS114" i="6"/>
  <c r="PR116" i="6"/>
  <c r="PM113" i="6"/>
  <c r="PM114" i="6"/>
  <c r="PL116" i="6"/>
  <c r="NT116" i="6"/>
  <c r="NZ116" i="6"/>
  <c r="OF116" i="6"/>
  <c r="MW116" i="6"/>
  <c r="NC116" i="6"/>
  <c r="NI116" i="6"/>
  <c r="LZ116" i="6"/>
  <c r="MF116" i="6"/>
  <c r="ML116" i="6"/>
  <c r="LH116" i="6"/>
  <c r="LN116" i="6"/>
  <c r="KR115" i="6"/>
  <c r="KR116" i="6"/>
  <c r="KL115" i="6"/>
  <c r="KL116" i="6"/>
  <c r="KF115" i="6"/>
  <c r="KF116" i="6"/>
  <c r="KG116" i="6"/>
  <c r="JZ115" i="6"/>
  <c r="JZ116" i="6"/>
  <c r="KA116" i="6"/>
  <c r="IS116" i="6"/>
  <c r="IC116" i="6"/>
  <c r="IH116" i="6"/>
  <c r="IM116" i="6"/>
  <c r="IB116" i="6"/>
  <c r="IG116" i="6"/>
  <c r="IL116" i="6"/>
  <c r="HJ116" i="6"/>
  <c r="HO116" i="6"/>
  <c r="HT116" i="6"/>
  <c r="HI116" i="6"/>
  <c r="HN116" i="6"/>
  <c r="HS116" i="6"/>
  <c r="GQ116" i="6"/>
  <c r="GV116" i="6"/>
  <c r="HA116" i="6"/>
  <c r="GP116" i="6"/>
  <c r="GU116" i="6"/>
  <c r="GZ116" i="6"/>
  <c r="FX116" i="6"/>
  <c r="GC116" i="6"/>
  <c r="GH116" i="6"/>
  <c r="FW116" i="6"/>
  <c r="GB116" i="6"/>
  <c r="GG116" i="6"/>
  <c r="DQ116" i="6"/>
  <c r="DV116" i="6"/>
  <c r="EA116" i="6"/>
  <c r="DP116" i="6"/>
  <c r="DU116" i="6"/>
  <c r="DZ116" i="6"/>
  <c r="CV116" i="6"/>
  <c r="CC116" i="6"/>
  <c r="CH116" i="6"/>
  <c r="CM116" i="6"/>
  <c r="CB116" i="6"/>
  <c r="CG116" i="6"/>
  <c r="CL116" i="6"/>
  <c r="BJ116" i="6"/>
  <c r="BO116" i="6"/>
  <c r="BT116" i="6"/>
  <c r="BI116" i="6"/>
  <c r="BN116" i="6"/>
  <c r="BS116" i="6"/>
  <c r="SW115" i="6"/>
  <c r="TB115" i="6"/>
  <c r="TG115" i="6"/>
  <c r="SB115" i="6"/>
  <c r="SG115" i="6"/>
  <c r="SL115" i="6"/>
  <c r="SA115" i="6"/>
  <c r="SF115" i="6"/>
  <c r="SK115" i="6"/>
  <c r="RS115" i="6"/>
  <c r="RN115" i="6"/>
  <c r="RI115" i="6"/>
  <c r="QD115" i="6"/>
  <c r="PX115" i="6"/>
  <c r="PR115" i="6"/>
  <c r="PL115" i="6"/>
  <c r="NT115" i="6"/>
  <c r="NZ115" i="6"/>
  <c r="OF115" i="6"/>
  <c r="MW115" i="6"/>
  <c r="NC115" i="6"/>
  <c r="NI115" i="6"/>
  <c r="LZ115" i="6"/>
  <c r="MF115" i="6"/>
  <c r="ML115" i="6"/>
  <c r="LH115" i="6"/>
  <c r="LN115" i="6"/>
  <c r="KG115" i="6"/>
  <c r="KA115" i="6"/>
  <c r="IS115" i="6"/>
  <c r="IC115" i="6"/>
  <c r="IH115" i="6"/>
  <c r="IM115" i="6"/>
  <c r="IB115" i="6"/>
  <c r="IG115" i="6"/>
  <c r="IL115" i="6"/>
  <c r="HJ115" i="6"/>
  <c r="HO115" i="6"/>
  <c r="HT115" i="6"/>
  <c r="HI115" i="6"/>
  <c r="HN115" i="6"/>
  <c r="HS115" i="6"/>
  <c r="GQ115" i="6"/>
  <c r="GV115" i="6"/>
  <c r="HA115" i="6"/>
  <c r="GP115" i="6"/>
  <c r="GU115" i="6"/>
  <c r="GZ115" i="6"/>
  <c r="FX115" i="6"/>
  <c r="GC115" i="6"/>
  <c r="GH115" i="6"/>
  <c r="FW115" i="6"/>
  <c r="GB115" i="6"/>
  <c r="GG115" i="6"/>
  <c r="DQ115" i="6"/>
  <c r="DV115" i="6"/>
  <c r="EA115" i="6"/>
  <c r="DP115" i="6"/>
  <c r="DU115" i="6"/>
  <c r="DZ115" i="6"/>
  <c r="CC115" i="6"/>
  <c r="CH115" i="6"/>
  <c r="CM115" i="6"/>
  <c r="CB115" i="6"/>
  <c r="CG115" i="6"/>
  <c r="CL115" i="6"/>
  <c r="BJ115" i="6"/>
  <c r="BO115" i="6"/>
  <c r="BT115" i="6"/>
  <c r="BI115" i="6"/>
  <c r="BN115" i="6"/>
  <c r="BS115" i="6"/>
  <c r="SW114" i="6"/>
  <c r="TB114" i="6"/>
  <c r="TG114" i="6"/>
  <c r="SB114" i="6"/>
  <c r="SG114" i="6"/>
  <c r="SL114" i="6"/>
  <c r="SA114" i="6"/>
  <c r="SF114" i="6"/>
  <c r="SK114" i="6"/>
  <c r="RS114" i="6"/>
  <c r="RN114" i="6"/>
  <c r="RI114" i="6"/>
  <c r="NT114" i="6"/>
  <c r="NZ114" i="6"/>
  <c r="OF114" i="6"/>
  <c r="MW114" i="6"/>
  <c r="NC114" i="6"/>
  <c r="NI114" i="6"/>
  <c r="LZ114" i="6"/>
  <c r="MF114" i="6"/>
  <c r="ML114" i="6"/>
  <c r="LH114" i="6"/>
  <c r="LN114" i="6"/>
  <c r="KR113" i="6"/>
  <c r="KR114" i="6"/>
  <c r="KL113" i="6"/>
  <c r="KL114" i="6"/>
  <c r="KF113" i="6"/>
  <c r="KF114" i="6"/>
  <c r="JZ113" i="6"/>
  <c r="JZ114" i="6"/>
  <c r="KA114" i="6"/>
  <c r="IS114" i="6"/>
  <c r="IC114" i="6"/>
  <c r="IH114" i="6"/>
  <c r="IM114" i="6"/>
  <c r="IB114" i="6"/>
  <c r="IG114" i="6"/>
  <c r="IL114" i="6"/>
  <c r="HJ114" i="6"/>
  <c r="HO114" i="6"/>
  <c r="HT114" i="6"/>
  <c r="HI114" i="6"/>
  <c r="HN114" i="6"/>
  <c r="HS114" i="6"/>
  <c r="GQ114" i="6"/>
  <c r="GV114" i="6"/>
  <c r="HA114" i="6"/>
  <c r="GP114" i="6"/>
  <c r="GU114" i="6"/>
  <c r="GZ114" i="6"/>
  <c r="FX114" i="6"/>
  <c r="GC114" i="6"/>
  <c r="GH114" i="6"/>
  <c r="FW114" i="6"/>
  <c r="GB114" i="6"/>
  <c r="GG114" i="6"/>
  <c r="DQ114" i="6"/>
  <c r="DV114" i="6"/>
  <c r="EA114" i="6"/>
  <c r="DP114" i="6"/>
  <c r="DU114" i="6"/>
  <c r="DZ114" i="6"/>
  <c r="CC114" i="6"/>
  <c r="CH114" i="6"/>
  <c r="CM114" i="6"/>
  <c r="CB114" i="6"/>
  <c r="CG114" i="6"/>
  <c r="CL114" i="6"/>
  <c r="BJ114" i="6"/>
  <c r="BO114" i="6"/>
  <c r="BT114" i="6"/>
  <c r="BI114" i="6"/>
  <c r="BN114" i="6"/>
  <c r="BS114" i="6"/>
  <c r="AH114" i="6"/>
  <c r="SW113" i="6"/>
  <c r="TB113" i="6"/>
  <c r="TG113" i="6"/>
  <c r="SB113" i="6"/>
  <c r="SG113" i="6"/>
  <c r="SL113" i="6"/>
  <c r="SA113" i="6"/>
  <c r="SF113" i="6"/>
  <c r="SK113" i="6"/>
  <c r="RS113" i="6"/>
  <c r="RN113" i="6"/>
  <c r="RI113" i="6"/>
  <c r="NT113" i="6"/>
  <c r="NZ113" i="6"/>
  <c r="OF113" i="6"/>
  <c r="MW113" i="6"/>
  <c r="NC113" i="6"/>
  <c r="NI113" i="6"/>
  <c r="LZ113" i="6"/>
  <c r="MF113" i="6"/>
  <c r="ML113" i="6"/>
  <c r="LH113" i="6"/>
  <c r="LN113" i="6"/>
  <c r="KA113" i="6"/>
  <c r="IC113" i="6"/>
  <c r="IH113" i="6"/>
  <c r="IM113" i="6"/>
  <c r="IB113" i="6"/>
  <c r="IG113" i="6"/>
  <c r="IL113" i="6"/>
  <c r="HJ113" i="6"/>
  <c r="HO113" i="6"/>
  <c r="HT113" i="6"/>
  <c r="HI113" i="6"/>
  <c r="HN113" i="6"/>
  <c r="HS113" i="6"/>
  <c r="GQ113" i="6"/>
  <c r="GV113" i="6"/>
  <c r="HA113" i="6"/>
  <c r="GP113" i="6"/>
  <c r="GU113" i="6"/>
  <c r="GZ113" i="6"/>
  <c r="FX113" i="6"/>
  <c r="GC113" i="6"/>
  <c r="GH113" i="6"/>
  <c r="FW113" i="6"/>
  <c r="GB113" i="6"/>
  <c r="GG113" i="6"/>
  <c r="FE113" i="6"/>
  <c r="FJ113" i="6"/>
  <c r="FO113" i="6"/>
  <c r="FD113" i="6"/>
  <c r="FI113" i="6"/>
  <c r="FN113" i="6"/>
  <c r="DQ113" i="6"/>
  <c r="DV113" i="6"/>
  <c r="EA113" i="6"/>
  <c r="DP113" i="6"/>
  <c r="DU113" i="6"/>
  <c r="DZ113" i="6"/>
  <c r="CC113" i="6"/>
  <c r="CH113" i="6"/>
  <c r="CM113" i="6"/>
  <c r="CB113" i="6"/>
  <c r="CG113" i="6"/>
  <c r="CL113" i="6"/>
  <c r="BJ113" i="6"/>
  <c r="BO113" i="6"/>
  <c r="BT113" i="6"/>
  <c r="BI113" i="6"/>
  <c r="BN113" i="6"/>
  <c r="BS113" i="6"/>
  <c r="AH113" i="6"/>
  <c r="SW112" i="6"/>
  <c r="TB112" i="6"/>
  <c r="TG112" i="6"/>
  <c r="SB112" i="6"/>
  <c r="SG112" i="6"/>
  <c r="SL112" i="6"/>
  <c r="SA112" i="6"/>
  <c r="SF112" i="6"/>
  <c r="SK112" i="6"/>
  <c r="RS112" i="6"/>
  <c r="RN112" i="6"/>
  <c r="RI112" i="6"/>
  <c r="QN112" i="6"/>
  <c r="QT112" i="6"/>
  <c r="QZ112" i="6"/>
  <c r="NT112" i="6"/>
  <c r="NZ112" i="6"/>
  <c r="OF112" i="6"/>
  <c r="MW112" i="6"/>
  <c r="NC112" i="6"/>
  <c r="NI112" i="6"/>
  <c r="LZ112" i="6"/>
  <c r="MF112" i="6"/>
  <c r="ML112" i="6"/>
  <c r="LH112" i="6"/>
  <c r="LN112" i="6"/>
  <c r="JE19" i="6"/>
  <c r="JM19" i="6"/>
  <c r="JU19" i="6"/>
  <c r="JE20" i="6"/>
  <c r="JM20" i="6"/>
  <c r="JU20" i="6"/>
  <c r="JE21" i="6"/>
  <c r="JM21" i="6"/>
  <c r="JU21" i="6"/>
  <c r="JE22" i="6"/>
  <c r="JM22" i="6"/>
  <c r="JU22" i="6"/>
  <c r="JE23" i="6"/>
  <c r="JM23" i="6"/>
  <c r="JU23" i="6"/>
  <c r="JM24" i="6"/>
  <c r="JU24" i="6"/>
  <c r="JE25" i="6"/>
  <c r="JM25" i="6"/>
  <c r="JU25" i="6"/>
  <c r="JE26" i="6"/>
  <c r="JM26" i="6"/>
  <c r="JU26" i="6"/>
  <c r="JE27" i="6"/>
  <c r="JM27" i="6"/>
  <c r="JU27" i="6"/>
  <c r="JE28" i="6"/>
  <c r="JM28" i="6"/>
  <c r="JU28" i="6"/>
  <c r="JE29" i="6"/>
  <c r="JM29" i="6"/>
  <c r="JU29" i="6"/>
  <c r="JE30" i="6"/>
  <c r="JM30" i="6"/>
  <c r="JU30" i="6"/>
  <c r="JE31" i="6"/>
  <c r="JM31" i="6"/>
  <c r="JU31" i="6"/>
  <c r="JE32" i="6"/>
  <c r="JM32" i="6"/>
  <c r="JU32" i="6"/>
  <c r="JE33" i="6"/>
  <c r="JM33" i="6"/>
  <c r="JU33" i="6"/>
  <c r="JE34" i="6"/>
  <c r="JM34" i="6"/>
  <c r="JU34" i="6"/>
  <c r="JE35" i="6"/>
  <c r="JM35" i="6"/>
  <c r="JU35" i="6"/>
  <c r="JE36" i="6"/>
  <c r="JM36" i="6"/>
  <c r="JU36" i="6"/>
  <c r="JE37" i="6"/>
  <c r="JM37" i="6"/>
  <c r="JU37" i="6"/>
  <c r="JE38" i="6"/>
  <c r="JM38" i="6"/>
  <c r="JU38" i="6"/>
  <c r="JE39" i="6"/>
  <c r="JM39" i="6"/>
  <c r="JU39" i="6"/>
  <c r="JE40" i="6"/>
  <c r="JM40" i="6"/>
  <c r="JU40" i="6"/>
  <c r="JE41" i="6"/>
  <c r="JM41" i="6"/>
  <c r="JU41" i="6"/>
  <c r="JE42" i="6"/>
  <c r="JM42" i="6"/>
  <c r="JU42" i="6"/>
  <c r="JE43" i="6"/>
  <c r="JM43" i="6"/>
  <c r="JU43" i="6"/>
  <c r="JE44" i="6"/>
  <c r="JM44" i="6"/>
  <c r="JU44" i="6"/>
  <c r="IW45" i="6"/>
  <c r="JE45" i="6"/>
  <c r="JM45" i="6"/>
  <c r="JU45" i="6"/>
  <c r="JM46" i="6"/>
  <c r="JU46" i="6"/>
  <c r="JE47" i="6"/>
  <c r="JM47" i="6"/>
  <c r="JU47" i="6"/>
  <c r="JE48" i="6"/>
  <c r="JM48" i="6"/>
  <c r="JU48" i="6"/>
  <c r="JE49" i="6"/>
  <c r="JM49" i="6"/>
  <c r="JU49" i="6"/>
  <c r="JE50" i="6"/>
  <c r="JM50" i="6"/>
  <c r="JU50" i="6"/>
  <c r="JE51" i="6"/>
  <c r="JM51" i="6"/>
  <c r="JU51" i="6"/>
  <c r="JE52" i="6"/>
  <c r="JM52" i="6"/>
  <c r="JU52" i="6"/>
  <c r="JE53" i="6"/>
  <c r="JM53" i="6"/>
  <c r="JU53" i="6"/>
  <c r="JE54" i="6"/>
  <c r="JM54" i="6"/>
  <c r="JU54" i="6"/>
  <c r="JE55" i="6"/>
  <c r="JM55" i="6"/>
  <c r="JU55" i="6"/>
  <c r="JE56" i="6"/>
  <c r="JM56" i="6"/>
  <c r="JU56" i="6"/>
  <c r="JE57" i="6"/>
  <c r="JM57" i="6"/>
  <c r="JU57" i="6"/>
  <c r="JE58" i="6"/>
  <c r="JM58" i="6"/>
  <c r="JU58" i="6"/>
  <c r="JE59" i="6"/>
  <c r="JM59" i="6"/>
  <c r="JU59" i="6"/>
  <c r="JE60" i="6"/>
  <c r="JM60" i="6"/>
  <c r="JU60" i="6"/>
  <c r="JE61" i="6"/>
  <c r="JM61" i="6"/>
  <c r="JU61" i="6"/>
  <c r="JE62" i="6"/>
  <c r="JM62" i="6"/>
  <c r="JU62" i="6"/>
  <c r="JE63" i="6"/>
  <c r="JM63" i="6"/>
  <c r="JU63" i="6"/>
  <c r="JE64" i="6"/>
  <c r="JM64" i="6"/>
  <c r="JU64" i="6"/>
  <c r="JE65" i="6"/>
  <c r="JM65" i="6"/>
  <c r="JU65" i="6"/>
  <c r="JE67" i="6"/>
  <c r="JM67" i="6"/>
  <c r="JU67" i="6"/>
  <c r="JE68" i="6"/>
  <c r="JM68" i="6"/>
  <c r="JU68" i="6"/>
  <c r="JE69" i="6"/>
  <c r="JM69" i="6"/>
  <c r="JU69" i="6"/>
  <c r="JE70" i="6"/>
  <c r="JM70" i="6"/>
  <c r="JU70" i="6"/>
  <c r="JE72" i="6"/>
  <c r="JM72" i="6"/>
  <c r="JU72" i="6"/>
  <c r="JE73" i="6"/>
  <c r="JM73" i="6"/>
  <c r="JU73" i="6"/>
  <c r="JE74" i="6"/>
  <c r="JM74" i="6"/>
  <c r="JU74" i="6"/>
  <c r="JE75" i="6"/>
  <c r="JM75" i="6"/>
  <c r="JU75" i="6"/>
  <c r="JE76" i="6"/>
  <c r="JM76" i="6"/>
  <c r="JU76" i="6"/>
  <c r="JE77" i="6"/>
  <c r="JM77" i="6"/>
  <c r="JU77" i="6"/>
  <c r="JE78" i="6"/>
  <c r="JM78" i="6"/>
  <c r="JU78" i="6"/>
  <c r="JE79" i="6"/>
  <c r="JM79" i="6"/>
  <c r="JU79" i="6"/>
  <c r="JE80" i="6"/>
  <c r="JM80" i="6"/>
  <c r="JU80" i="6"/>
  <c r="JE81" i="6"/>
  <c r="JM81" i="6"/>
  <c r="JU81" i="6"/>
  <c r="JE82" i="6"/>
  <c r="JM82" i="6"/>
  <c r="JU82" i="6"/>
  <c r="JE83" i="6"/>
  <c r="JM83" i="6"/>
  <c r="JU83" i="6"/>
  <c r="JE84" i="6"/>
  <c r="JM84" i="6"/>
  <c r="JU84" i="6"/>
  <c r="JE85" i="6"/>
  <c r="JM85" i="6"/>
  <c r="JU85" i="6"/>
  <c r="JE86" i="6"/>
  <c r="JM86" i="6"/>
  <c r="JU86" i="6"/>
  <c r="JE87" i="6"/>
  <c r="JM87" i="6"/>
  <c r="JU87" i="6"/>
  <c r="JE88" i="6"/>
  <c r="JM88" i="6"/>
  <c r="JU88" i="6"/>
  <c r="IW89" i="6"/>
  <c r="JE89" i="6"/>
  <c r="JM89" i="6"/>
  <c r="JU89" i="6"/>
  <c r="JE90" i="6"/>
  <c r="JM90" i="6"/>
  <c r="JU90" i="6"/>
  <c r="JU92" i="6"/>
  <c r="JD19" i="6"/>
  <c r="JL19" i="6"/>
  <c r="JT19" i="6"/>
  <c r="JD20" i="6"/>
  <c r="JL20" i="6"/>
  <c r="JT20" i="6"/>
  <c r="JD21" i="6"/>
  <c r="JL21" i="6"/>
  <c r="JT21" i="6"/>
  <c r="JD22" i="6"/>
  <c r="JL22" i="6"/>
  <c r="JT22" i="6"/>
  <c r="JD23" i="6"/>
  <c r="JL23" i="6"/>
  <c r="JT23" i="6"/>
  <c r="JD24" i="6"/>
  <c r="JL24" i="6"/>
  <c r="JT24" i="6"/>
  <c r="JD25" i="6"/>
  <c r="JL25" i="6"/>
  <c r="JT25" i="6"/>
  <c r="JD26" i="6"/>
  <c r="JL26" i="6"/>
  <c r="JT26" i="6"/>
  <c r="JD27" i="6"/>
  <c r="JL27" i="6"/>
  <c r="JT27" i="6"/>
  <c r="JD28" i="6"/>
  <c r="JL28" i="6"/>
  <c r="JT28" i="6"/>
  <c r="JD29" i="6"/>
  <c r="JL29" i="6"/>
  <c r="JT29" i="6"/>
  <c r="JD30" i="6"/>
  <c r="JL30" i="6"/>
  <c r="JT30" i="6"/>
  <c r="JD31" i="6"/>
  <c r="JL31" i="6"/>
  <c r="JT31" i="6"/>
  <c r="JD32" i="6"/>
  <c r="JL32" i="6"/>
  <c r="JT32" i="6"/>
  <c r="JD33" i="6"/>
  <c r="JL33" i="6"/>
  <c r="JT33" i="6"/>
  <c r="JD34" i="6"/>
  <c r="JL34" i="6"/>
  <c r="JT34" i="6"/>
  <c r="JD35" i="6"/>
  <c r="JL35" i="6"/>
  <c r="JT35" i="6"/>
  <c r="JD36" i="6"/>
  <c r="JL36" i="6"/>
  <c r="JT36" i="6"/>
  <c r="JD37" i="6"/>
  <c r="JL37" i="6"/>
  <c r="JT37" i="6"/>
  <c r="JD38" i="6"/>
  <c r="JL38" i="6"/>
  <c r="JT38" i="6"/>
  <c r="JD39" i="6"/>
  <c r="JL39" i="6"/>
  <c r="JT39" i="6"/>
  <c r="JD40" i="6"/>
  <c r="JL40" i="6"/>
  <c r="JT40" i="6"/>
  <c r="JD41" i="6"/>
  <c r="JL41" i="6"/>
  <c r="JT41" i="6"/>
  <c r="JD42" i="6"/>
  <c r="JL42" i="6"/>
  <c r="JT42" i="6"/>
  <c r="JD43" i="6"/>
  <c r="JL43" i="6"/>
  <c r="JT43" i="6"/>
  <c r="JD44" i="6"/>
  <c r="JL44" i="6"/>
  <c r="JT44" i="6"/>
  <c r="JD45" i="6"/>
  <c r="JL45" i="6"/>
  <c r="JT45" i="6"/>
  <c r="JD46" i="6"/>
  <c r="JL46" i="6"/>
  <c r="JT46" i="6"/>
  <c r="JD47" i="6"/>
  <c r="JL47" i="6"/>
  <c r="JT47" i="6"/>
  <c r="JD48" i="6"/>
  <c r="JL48" i="6"/>
  <c r="JT48" i="6"/>
  <c r="JD49" i="6"/>
  <c r="JL49" i="6"/>
  <c r="JT49" i="6"/>
  <c r="JD50" i="6"/>
  <c r="JL50" i="6"/>
  <c r="JT50" i="6"/>
  <c r="JD51" i="6"/>
  <c r="JL51" i="6"/>
  <c r="JT51" i="6"/>
  <c r="JD52" i="6"/>
  <c r="JL52" i="6"/>
  <c r="JT52" i="6"/>
  <c r="JD53" i="6"/>
  <c r="JL53" i="6"/>
  <c r="JT53" i="6"/>
  <c r="JD54" i="6"/>
  <c r="JL54" i="6"/>
  <c r="JT54" i="6"/>
  <c r="JD55" i="6"/>
  <c r="JL55" i="6"/>
  <c r="JT55" i="6"/>
  <c r="JD56" i="6"/>
  <c r="JL56" i="6"/>
  <c r="JT56" i="6"/>
  <c r="JD57" i="6"/>
  <c r="JL57" i="6"/>
  <c r="JT57" i="6"/>
  <c r="JD58" i="6"/>
  <c r="JL58" i="6"/>
  <c r="JT58" i="6"/>
  <c r="JD59" i="6"/>
  <c r="JL59" i="6"/>
  <c r="JT59" i="6"/>
  <c r="JD60" i="6"/>
  <c r="JL60" i="6"/>
  <c r="JT60" i="6"/>
  <c r="JD61" i="6"/>
  <c r="JL61" i="6"/>
  <c r="JT61" i="6"/>
  <c r="JD62" i="6"/>
  <c r="JL62" i="6"/>
  <c r="JT62" i="6"/>
  <c r="JD63" i="6"/>
  <c r="JL63" i="6"/>
  <c r="JT63" i="6"/>
  <c r="JD64" i="6"/>
  <c r="JL64" i="6"/>
  <c r="JT64" i="6"/>
  <c r="JD65" i="6"/>
  <c r="JL65" i="6"/>
  <c r="JT65" i="6"/>
  <c r="JD66" i="6"/>
  <c r="JL66" i="6"/>
  <c r="JT66" i="6"/>
  <c r="JD67" i="6"/>
  <c r="JL67" i="6"/>
  <c r="JT67" i="6"/>
  <c r="JD68" i="6"/>
  <c r="JL68" i="6"/>
  <c r="JT68" i="6"/>
  <c r="JD69" i="6"/>
  <c r="JL69" i="6"/>
  <c r="JT69" i="6"/>
  <c r="JD70" i="6"/>
  <c r="JL70" i="6"/>
  <c r="JT70" i="6"/>
  <c r="JD71" i="6"/>
  <c r="JL71" i="6"/>
  <c r="JT71" i="6"/>
  <c r="JD72" i="6"/>
  <c r="JL72" i="6"/>
  <c r="JT72" i="6"/>
  <c r="JD73" i="6"/>
  <c r="JL73" i="6"/>
  <c r="JT73" i="6"/>
  <c r="JD74" i="6"/>
  <c r="JL74" i="6"/>
  <c r="JT74" i="6"/>
  <c r="JD75" i="6"/>
  <c r="JL75" i="6"/>
  <c r="JT75" i="6"/>
  <c r="JD76" i="6"/>
  <c r="JL76" i="6"/>
  <c r="JT76" i="6"/>
  <c r="JD77" i="6"/>
  <c r="JL77" i="6"/>
  <c r="JT77" i="6"/>
  <c r="JD78" i="6"/>
  <c r="JL78" i="6"/>
  <c r="JT78" i="6"/>
  <c r="JD79" i="6"/>
  <c r="JL79" i="6"/>
  <c r="JT79" i="6"/>
  <c r="JD80" i="6"/>
  <c r="JL80" i="6"/>
  <c r="JT80" i="6"/>
  <c r="JD81" i="6"/>
  <c r="JL81" i="6"/>
  <c r="JT81" i="6"/>
  <c r="JD82" i="6"/>
  <c r="JL82" i="6"/>
  <c r="JT82" i="6"/>
  <c r="JD83" i="6"/>
  <c r="JL83" i="6"/>
  <c r="JT83" i="6"/>
  <c r="JD84" i="6"/>
  <c r="JL84" i="6"/>
  <c r="JT84" i="6"/>
  <c r="JD85" i="6"/>
  <c r="JL85" i="6"/>
  <c r="JT85" i="6"/>
  <c r="JD86" i="6"/>
  <c r="JL86" i="6"/>
  <c r="JT86" i="6"/>
  <c r="JD87" i="6"/>
  <c r="JL87" i="6"/>
  <c r="JT87" i="6"/>
  <c r="IV88" i="6"/>
  <c r="JD88" i="6"/>
  <c r="JL88" i="6"/>
  <c r="JT88" i="6"/>
  <c r="JD89" i="6"/>
  <c r="JL89" i="6"/>
  <c r="JT89" i="6"/>
  <c r="JD90" i="6"/>
  <c r="JL90" i="6"/>
  <c r="JT90" i="6"/>
  <c r="JT92" i="6"/>
  <c r="JT102" i="6"/>
  <c r="JT103" i="6"/>
  <c r="JU95" i="6"/>
  <c r="JT111" i="6"/>
  <c r="JT112" i="6"/>
  <c r="JU112" i="6"/>
  <c r="JM92" i="6"/>
  <c r="JL92" i="6"/>
  <c r="JL102" i="6"/>
  <c r="JL103" i="6"/>
  <c r="JM95" i="6"/>
  <c r="JL111" i="6"/>
  <c r="JL112" i="6"/>
  <c r="JE92" i="6"/>
  <c r="JD92" i="6"/>
  <c r="JD102" i="6"/>
  <c r="JD103" i="6"/>
  <c r="JE95" i="6"/>
  <c r="JD111" i="6"/>
  <c r="JD112" i="6"/>
  <c r="IW24" i="6"/>
  <c r="IW92" i="6"/>
  <c r="IV92" i="6"/>
  <c r="IV102" i="6"/>
  <c r="IV103" i="6"/>
  <c r="IW95" i="6"/>
  <c r="IV111" i="6"/>
  <c r="IV112" i="6"/>
  <c r="IW112" i="6"/>
  <c r="IC112" i="6"/>
  <c r="IH112" i="6"/>
  <c r="IM112" i="6"/>
  <c r="IB112" i="6"/>
  <c r="IG112" i="6"/>
  <c r="IL112" i="6"/>
  <c r="HJ112" i="6"/>
  <c r="HO112" i="6"/>
  <c r="HT112" i="6"/>
  <c r="HI112" i="6"/>
  <c r="HN112" i="6"/>
  <c r="HS112" i="6"/>
  <c r="GQ112" i="6"/>
  <c r="GV112" i="6"/>
  <c r="HA112" i="6"/>
  <c r="GP112" i="6"/>
  <c r="GU112" i="6"/>
  <c r="GZ112" i="6"/>
  <c r="FX112" i="6"/>
  <c r="GC112" i="6"/>
  <c r="GH112" i="6"/>
  <c r="FW112" i="6"/>
  <c r="GB112" i="6"/>
  <c r="GG112" i="6"/>
  <c r="FE112" i="6"/>
  <c r="FJ112" i="6"/>
  <c r="FO112" i="6"/>
  <c r="FD112" i="6"/>
  <c r="FI112" i="6"/>
  <c r="FN112" i="6"/>
  <c r="DQ112" i="6"/>
  <c r="DV112" i="6"/>
  <c r="EA112" i="6"/>
  <c r="DP112" i="6"/>
  <c r="DU112" i="6"/>
  <c r="DZ112" i="6"/>
  <c r="CC112" i="6"/>
  <c r="CH112" i="6"/>
  <c r="CM112" i="6"/>
  <c r="CB112" i="6"/>
  <c r="CG112" i="6"/>
  <c r="CL112" i="6"/>
  <c r="BJ112" i="6"/>
  <c r="BO112" i="6"/>
  <c r="BT112" i="6"/>
  <c r="BI112" i="6"/>
  <c r="BN112" i="6"/>
  <c r="BS112" i="6"/>
  <c r="AH112" i="6"/>
  <c r="SW111" i="6"/>
  <c r="TB111" i="6"/>
  <c r="TG111" i="6"/>
  <c r="SB111" i="6"/>
  <c r="SG111" i="6"/>
  <c r="SL111" i="6"/>
  <c r="SA111" i="6"/>
  <c r="SF111" i="6"/>
  <c r="SK111" i="6"/>
  <c r="RS111" i="6"/>
  <c r="RN111" i="6"/>
  <c r="RI111" i="6"/>
  <c r="QN111" i="6"/>
  <c r="QT111" i="6"/>
  <c r="QZ111" i="6"/>
  <c r="NT111" i="6"/>
  <c r="NZ111" i="6"/>
  <c r="OF111" i="6"/>
  <c r="MW111" i="6"/>
  <c r="NC111" i="6"/>
  <c r="NI111" i="6"/>
  <c r="LZ111" i="6"/>
  <c r="MF111" i="6"/>
  <c r="ML111" i="6"/>
  <c r="LH111" i="6"/>
  <c r="LN111" i="6"/>
  <c r="JU111" i="6"/>
  <c r="IW111" i="6"/>
  <c r="IC111" i="6"/>
  <c r="IH111" i="6"/>
  <c r="IM111" i="6"/>
  <c r="IB111" i="6"/>
  <c r="IG111" i="6"/>
  <c r="IL111" i="6"/>
  <c r="HJ111" i="6"/>
  <c r="HO111" i="6"/>
  <c r="HT111" i="6"/>
  <c r="HI111" i="6"/>
  <c r="HN111" i="6"/>
  <c r="HS111" i="6"/>
  <c r="GQ111" i="6"/>
  <c r="GV111" i="6"/>
  <c r="HA111" i="6"/>
  <c r="GP111" i="6"/>
  <c r="GU111" i="6"/>
  <c r="GZ111" i="6"/>
  <c r="FX111" i="6"/>
  <c r="GC111" i="6"/>
  <c r="GH111" i="6"/>
  <c r="FW111" i="6"/>
  <c r="GB111" i="6"/>
  <c r="GG111" i="6"/>
  <c r="FE111" i="6"/>
  <c r="FJ111" i="6"/>
  <c r="FO111" i="6"/>
  <c r="FD111" i="6"/>
  <c r="FI111" i="6"/>
  <c r="FN111" i="6"/>
  <c r="DQ111" i="6"/>
  <c r="DV111" i="6"/>
  <c r="EA111" i="6"/>
  <c r="DP111" i="6"/>
  <c r="DU111" i="6"/>
  <c r="DZ111" i="6"/>
  <c r="CC111" i="6"/>
  <c r="CH111" i="6"/>
  <c r="CM111" i="6"/>
  <c r="CB111" i="6"/>
  <c r="CG111" i="6"/>
  <c r="CL111" i="6"/>
  <c r="BJ111" i="6"/>
  <c r="BO111" i="6"/>
  <c r="BT111" i="6"/>
  <c r="BI111" i="6"/>
  <c r="BN111" i="6"/>
  <c r="BS111" i="6"/>
  <c r="AH111" i="6"/>
  <c r="SW110" i="6"/>
  <c r="TB110" i="6"/>
  <c r="TG110" i="6"/>
  <c r="SB110" i="6"/>
  <c r="SG110" i="6"/>
  <c r="SL110" i="6"/>
  <c r="SA110" i="6"/>
  <c r="SF110" i="6"/>
  <c r="SK110" i="6"/>
  <c r="RS110" i="6"/>
  <c r="RN110" i="6"/>
  <c r="RI110" i="6"/>
  <c r="QN110" i="6"/>
  <c r="QT110" i="6"/>
  <c r="QZ110" i="6"/>
  <c r="OR110" i="6"/>
  <c r="OX110" i="6"/>
  <c r="PD110" i="6"/>
  <c r="NT110" i="6"/>
  <c r="NZ110" i="6"/>
  <c r="OF110" i="6"/>
  <c r="MW110" i="6"/>
  <c r="NC110" i="6"/>
  <c r="NI110" i="6"/>
  <c r="LZ110" i="6"/>
  <c r="MF110" i="6"/>
  <c r="ML110" i="6"/>
  <c r="LH110" i="6"/>
  <c r="LN110" i="6"/>
  <c r="JT109" i="6"/>
  <c r="JT110" i="6"/>
  <c r="JL109" i="6"/>
  <c r="JL110" i="6"/>
  <c r="JM110" i="6"/>
  <c r="JD109" i="6"/>
  <c r="JD110" i="6"/>
  <c r="IV109" i="6"/>
  <c r="IV110" i="6"/>
  <c r="IW110" i="6"/>
  <c r="IC110" i="6"/>
  <c r="IH110" i="6"/>
  <c r="IM110" i="6"/>
  <c r="IB110" i="6"/>
  <c r="IG110" i="6"/>
  <c r="IL110" i="6"/>
  <c r="HJ110" i="6"/>
  <c r="HO110" i="6"/>
  <c r="HT110" i="6"/>
  <c r="HI110" i="6"/>
  <c r="HN110" i="6"/>
  <c r="HS110" i="6"/>
  <c r="GQ110" i="6"/>
  <c r="GV110" i="6"/>
  <c r="HA110" i="6"/>
  <c r="GP110" i="6"/>
  <c r="GU110" i="6"/>
  <c r="GZ110" i="6"/>
  <c r="FX110" i="6"/>
  <c r="GC110" i="6"/>
  <c r="GH110" i="6"/>
  <c r="FW110" i="6"/>
  <c r="GB110" i="6"/>
  <c r="GG110" i="6"/>
  <c r="FE110" i="6"/>
  <c r="FJ110" i="6"/>
  <c r="FO110" i="6"/>
  <c r="FD110" i="6"/>
  <c r="FI110" i="6"/>
  <c r="FN110" i="6"/>
  <c r="EG110" i="6"/>
  <c r="DQ110" i="6"/>
  <c r="DV110" i="6"/>
  <c r="EA110" i="6"/>
  <c r="DP110" i="6"/>
  <c r="DU110" i="6"/>
  <c r="DZ110" i="6"/>
  <c r="DG110" i="6"/>
  <c r="DF110" i="6"/>
  <c r="DB110" i="6"/>
  <c r="DA110" i="6"/>
  <c r="CW110" i="6"/>
  <c r="CV110" i="6"/>
  <c r="CC110" i="6"/>
  <c r="CH110" i="6"/>
  <c r="CM110" i="6"/>
  <c r="CB110" i="6"/>
  <c r="CG110" i="6"/>
  <c r="CL110" i="6"/>
  <c r="BJ110" i="6"/>
  <c r="BO110" i="6"/>
  <c r="BT110" i="6"/>
  <c r="BI110" i="6"/>
  <c r="BN110" i="6"/>
  <c r="BS110" i="6"/>
  <c r="SW109" i="6"/>
  <c r="TB109" i="6"/>
  <c r="TG109" i="6"/>
  <c r="SB109" i="6"/>
  <c r="SG109" i="6"/>
  <c r="SL109" i="6"/>
  <c r="SA109" i="6"/>
  <c r="SF109" i="6"/>
  <c r="SK109" i="6"/>
  <c r="RS109" i="6"/>
  <c r="RN109" i="6"/>
  <c r="RI109" i="6"/>
  <c r="QN109" i="6"/>
  <c r="QT109" i="6"/>
  <c r="QZ109" i="6"/>
  <c r="OR109" i="6"/>
  <c r="OX109" i="6"/>
  <c r="PD109" i="6"/>
  <c r="NT109" i="6"/>
  <c r="NZ109" i="6"/>
  <c r="OF109" i="6"/>
  <c r="MW109" i="6"/>
  <c r="NC109" i="6"/>
  <c r="NI109" i="6"/>
  <c r="LZ109" i="6"/>
  <c r="MF109" i="6"/>
  <c r="ML109" i="6"/>
  <c r="LH109" i="6"/>
  <c r="LN109" i="6"/>
  <c r="KS106" i="6"/>
  <c r="KS107" i="6"/>
  <c r="KR109" i="6"/>
  <c r="KM106" i="6"/>
  <c r="KM107" i="6"/>
  <c r="KL109" i="6"/>
  <c r="KG106" i="6"/>
  <c r="KG107" i="6"/>
  <c r="KF109" i="6"/>
  <c r="KA106" i="6"/>
  <c r="KA107" i="6"/>
  <c r="JZ109" i="6"/>
  <c r="JM109" i="6"/>
  <c r="IW109" i="6"/>
  <c r="IC109" i="6"/>
  <c r="IH109" i="6"/>
  <c r="IM109" i="6"/>
  <c r="IB109" i="6"/>
  <c r="IG109" i="6"/>
  <c r="IL109" i="6"/>
  <c r="HJ109" i="6"/>
  <c r="HO109" i="6"/>
  <c r="HT109" i="6"/>
  <c r="HI109" i="6"/>
  <c r="HN109" i="6"/>
  <c r="HS109" i="6"/>
  <c r="GQ109" i="6"/>
  <c r="GV109" i="6"/>
  <c r="HA109" i="6"/>
  <c r="GP109" i="6"/>
  <c r="GU109" i="6"/>
  <c r="GZ109" i="6"/>
  <c r="FX109" i="6"/>
  <c r="GC109" i="6"/>
  <c r="GH109" i="6"/>
  <c r="FW109" i="6"/>
  <c r="GB109" i="6"/>
  <c r="GG109" i="6"/>
  <c r="FE109" i="6"/>
  <c r="FJ109" i="6"/>
  <c r="FO109" i="6"/>
  <c r="FD109" i="6"/>
  <c r="FI109" i="6"/>
  <c r="FN109" i="6"/>
  <c r="EG109" i="6"/>
  <c r="DQ109" i="6"/>
  <c r="DV109" i="6"/>
  <c r="EA109" i="6"/>
  <c r="DP109" i="6"/>
  <c r="DU109" i="6"/>
  <c r="DZ109" i="6"/>
  <c r="DG109" i="6"/>
  <c r="DF109" i="6"/>
  <c r="DB109" i="6"/>
  <c r="DA109" i="6"/>
  <c r="CW109" i="6"/>
  <c r="CV109" i="6"/>
  <c r="CC109" i="6"/>
  <c r="CH109" i="6"/>
  <c r="CM109" i="6"/>
  <c r="CB109" i="6"/>
  <c r="CG109" i="6"/>
  <c r="CL109" i="6"/>
  <c r="BJ109" i="6"/>
  <c r="BO109" i="6"/>
  <c r="BT109" i="6"/>
  <c r="BI109" i="6"/>
  <c r="BN109" i="6"/>
  <c r="BS109" i="6"/>
  <c r="BB91" i="6"/>
  <c r="AP19" i="6"/>
  <c r="AV19" i="6"/>
  <c r="BB19" i="6"/>
  <c r="AP20" i="6"/>
  <c r="AV20" i="6"/>
  <c r="BB20" i="6"/>
  <c r="AV21" i="6"/>
  <c r="BB21" i="6"/>
  <c r="AP22" i="6"/>
  <c r="AV22" i="6"/>
  <c r="BB22" i="6"/>
  <c r="AP23" i="6"/>
  <c r="AV23" i="6"/>
  <c r="BB23" i="6"/>
  <c r="AP24" i="6"/>
  <c r="AV24" i="6"/>
  <c r="BB24" i="6"/>
  <c r="AP25" i="6"/>
  <c r="AV25" i="6"/>
  <c r="BB25" i="6"/>
  <c r="AP26" i="6"/>
  <c r="AV26" i="6"/>
  <c r="BB26" i="6"/>
  <c r="AP27" i="6"/>
  <c r="AV27" i="6"/>
  <c r="BB27" i="6"/>
  <c r="AV28" i="6"/>
  <c r="BB28" i="6"/>
  <c r="AP29" i="6"/>
  <c r="AV29" i="6"/>
  <c r="BB29" i="6"/>
  <c r="AP30" i="6"/>
  <c r="AV30" i="6"/>
  <c r="BB30" i="6"/>
  <c r="AP31" i="6"/>
  <c r="AV31" i="6"/>
  <c r="BB31" i="6"/>
  <c r="AP32" i="6"/>
  <c r="AV32" i="6"/>
  <c r="BB32" i="6"/>
  <c r="AP33" i="6"/>
  <c r="AV33" i="6"/>
  <c r="BB33" i="6"/>
  <c r="AP34" i="6"/>
  <c r="AV34" i="6"/>
  <c r="BB34" i="6"/>
  <c r="AP35" i="6"/>
  <c r="AV35" i="6"/>
  <c r="BB35" i="6"/>
  <c r="AP36" i="6"/>
  <c r="AV36" i="6"/>
  <c r="BB36" i="6"/>
  <c r="AP37" i="6"/>
  <c r="AV37" i="6"/>
  <c r="BB37" i="6"/>
  <c r="AP38" i="6"/>
  <c r="AV38" i="6"/>
  <c r="BB38" i="6"/>
  <c r="AP39" i="6"/>
  <c r="AV39" i="6"/>
  <c r="BB39" i="6"/>
  <c r="AP40" i="6"/>
  <c r="AV40" i="6"/>
  <c r="BB40" i="6"/>
  <c r="AP41" i="6"/>
  <c r="AV41" i="6"/>
  <c r="BB41" i="6"/>
  <c r="AP42" i="6"/>
  <c r="AV42" i="6"/>
  <c r="BB42" i="6"/>
  <c r="AP43" i="6"/>
  <c r="AV43" i="6"/>
  <c r="BB43" i="6"/>
  <c r="AP44" i="6"/>
  <c r="AV44" i="6"/>
  <c r="BB44" i="6"/>
  <c r="AP45" i="6"/>
  <c r="AV45" i="6"/>
  <c r="BB45" i="6"/>
  <c r="AP46" i="6"/>
  <c r="AV46" i="6"/>
  <c r="BB46" i="6"/>
  <c r="AP47" i="6"/>
  <c r="AV47" i="6"/>
  <c r="BB47" i="6"/>
  <c r="AP48" i="6"/>
  <c r="AV48" i="6"/>
  <c r="BB48" i="6"/>
  <c r="AP49" i="6"/>
  <c r="AV49" i="6"/>
  <c r="BB49" i="6"/>
  <c r="AP50" i="6"/>
  <c r="AV50" i="6"/>
  <c r="BB50" i="6"/>
  <c r="AP51" i="6"/>
  <c r="AV51" i="6"/>
  <c r="BB51" i="6"/>
  <c r="AP52" i="6"/>
  <c r="AV52" i="6"/>
  <c r="BB52" i="6"/>
  <c r="AP53" i="6"/>
  <c r="AV53" i="6"/>
  <c r="BB53" i="6"/>
  <c r="AP54" i="6"/>
  <c r="AV54" i="6"/>
  <c r="BB54" i="6"/>
  <c r="AP55" i="6"/>
  <c r="AV55" i="6"/>
  <c r="BB55" i="6"/>
  <c r="AP56" i="6"/>
  <c r="AV56" i="6"/>
  <c r="BB56" i="6"/>
  <c r="AP57" i="6"/>
  <c r="AV57" i="6"/>
  <c r="BB57" i="6"/>
  <c r="AP58" i="6"/>
  <c r="AV58" i="6"/>
  <c r="BB58" i="6"/>
  <c r="AP59" i="6"/>
  <c r="AV59" i="6"/>
  <c r="BB59" i="6"/>
  <c r="AP60" i="6"/>
  <c r="AV60" i="6"/>
  <c r="BB60" i="6"/>
  <c r="AP61" i="6"/>
  <c r="AV61" i="6"/>
  <c r="BB61" i="6"/>
  <c r="AP62" i="6"/>
  <c r="AV62" i="6"/>
  <c r="BB62" i="6"/>
  <c r="AP63" i="6"/>
  <c r="AV63" i="6"/>
  <c r="BB63" i="6"/>
  <c r="AP64" i="6"/>
  <c r="AV64" i="6"/>
  <c r="BB64" i="6"/>
  <c r="AP65" i="6"/>
  <c r="AV65" i="6"/>
  <c r="BB65" i="6"/>
  <c r="AP66" i="6"/>
  <c r="AV66" i="6"/>
  <c r="BB66" i="6"/>
  <c r="AP67" i="6"/>
  <c r="AV67" i="6"/>
  <c r="BB67" i="6"/>
  <c r="AP68" i="6"/>
  <c r="AV68" i="6"/>
  <c r="BB68" i="6"/>
  <c r="AP69" i="6"/>
  <c r="AV69" i="6"/>
  <c r="BB69" i="6"/>
  <c r="AP70" i="6"/>
  <c r="AV70" i="6"/>
  <c r="BB70" i="6"/>
  <c r="AP71" i="6"/>
  <c r="AV71" i="6"/>
  <c r="BB71" i="6"/>
  <c r="AP72" i="6"/>
  <c r="AV72" i="6"/>
  <c r="BB72" i="6"/>
  <c r="AP73" i="6"/>
  <c r="AV73" i="6"/>
  <c r="BB73" i="6"/>
  <c r="AP74" i="6"/>
  <c r="AV74" i="6"/>
  <c r="BB74" i="6"/>
  <c r="AP75" i="6"/>
  <c r="AV75" i="6"/>
  <c r="BB75" i="6"/>
  <c r="AP76" i="6"/>
  <c r="AV76" i="6"/>
  <c r="BB76" i="6"/>
  <c r="AP77" i="6"/>
  <c r="AV77" i="6"/>
  <c r="BB77" i="6"/>
  <c r="AP78" i="6"/>
  <c r="AV78" i="6"/>
  <c r="BB78" i="6"/>
  <c r="AP79" i="6"/>
  <c r="AV79" i="6"/>
  <c r="BB79" i="6"/>
  <c r="AP80" i="6"/>
  <c r="AV80" i="6"/>
  <c r="BB80" i="6"/>
  <c r="AP81" i="6"/>
  <c r="AV81" i="6"/>
  <c r="BB81" i="6"/>
  <c r="AP82" i="6"/>
  <c r="AV82" i="6"/>
  <c r="BB82" i="6"/>
  <c r="AP83" i="6"/>
  <c r="AV83" i="6"/>
  <c r="BB83" i="6"/>
  <c r="AP84" i="6"/>
  <c r="AV84" i="6"/>
  <c r="BB84" i="6"/>
  <c r="AP85" i="6"/>
  <c r="AV85" i="6"/>
  <c r="BB85" i="6"/>
  <c r="AJ86" i="6"/>
  <c r="AP86" i="6"/>
  <c r="AV86" i="6"/>
  <c r="BB86" i="6"/>
  <c r="AP87" i="6"/>
  <c r="AV87" i="6"/>
  <c r="BB87" i="6"/>
  <c r="BB89" i="6"/>
  <c r="AO19" i="6"/>
  <c r="AU19" i="6"/>
  <c r="BA19" i="6"/>
  <c r="AO20" i="6"/>
  <c r="AU20" i="6"/>
  <c r="BA20" i="6"/>
  <c r="AO21" i="6"/>
  <c r="AU21" i="6"/>
  <c r="BA21" i="6"/>
  <c r="AO22" i="6"/>
  <c r="AU22" i="6"/>
  <c r="BA22" i="6"/>
  <c r="AO23" i="6"/>
  <c r="AU23" i="6"/>
  <c r="BA23" i="6"/>
  <c r="AO24" i="6"/>
  <c r="AU24" i="6"/>
  <c r="BA24" i="6"/>
  <c r="AO25" i="6"/>
  <c r="AU25" i="6"/>
  <c r="BA25" i="6"/>
  <c r="AO26" i="6"/>
  <c r="AU26" i="6"/>
  <c r="BA26" i="6"/>
  <c r="AO27" i="6"/>
  <c r="AU27" i="6"/>
  <c r="BA27" i="6"/>
  <c r="AO28" i="6"/>
  <c r="AU28" i="6"/>
  <c r="BA28" i="6"/>
  <c r="AO29" i="6"/>
  <c r="AU29" i="6"/>
  <c r="BA29" i="6"/>
  <c r="AO30" i="6"/>
  <c r="AU30" i="6"/>
  <c r="BA30" i="6"/>
  <c r="AO31" i="6"/>
  <c r="AU31" i="6"/>
  <c r="BA31" i="6"/>
  <c r="AO32" i="6"/>
  <c r="AU32" i="6"/>
  <c r="BA32" i="6"/>
  <c r="AO33" i="6"/>
  <c r="AU33" i="6"/>
  <c r="BA33" i="6"/>
  <c r="AO34" i="6"/>
  <c r="AU34" i="6"/>
  <c r="BA34" i="6"/>
  <c r="AO35" i="6"/>
  <c r="AU35" i="6"/>
  <c r="BA35" i="6"/>
  <c r="AO36" i="6"/>
  <c r="AU36" i="6"/>
  <c r="BA36" i="6"/>
  <c r="AO37" i="6"/>
  <c r="AU37" i="6"/>
  <c r="BA37" i="6"/>
  <c r="AO38" i="6"/>
  <c r="AU38" i="6"/>
  <c r="BA38" i="6"/>
  <c r="AO39" i="6"/>
  <c r="AU39" i="6"/>
  <c r="BA39" i="6"/>
  <c r="AO40" i="6"/>
  <c r="AU40" i="6"/>
  <c r="BA40" i="6"/>
  <c r="AO41" i="6"/>
  <c r="AU41" i="6"/>
  <c r="BA41" i="6"/>
  <c r="AO42" i="6"/>
  <c r="AU42" i="6"/>
  <c r="BA42" i="6"/>
  <c r="AO43" i="6"/>
  <c r="AU43" i="6"/>
  <c r="BA43" i="6"/>
  <c r="AO44" i="6"/>
  <c r="AU44" i="6"/>
  <c r="BA44" i="6"/>
  <c r="AO45" i="6"/>
  <c r="AU45" i="6"/>
  <c r="BA45" i="6"/>
  <c r="AO46" i="6"/>
  <c r="AU46" i="6"/>
  <c r="BA46" i="6"/>
  <c r="AO47" i="6"/>
  <c r="AU47" i="6"/>
  <c r="BA47" i="6"/>
  <c r="AO48" i="6"/>
  <c r="AU48" i="6"/>
  <c r="BA48" i="6"/>
  <c r="AO49" i="6"/>
  <c r="AU49" i="6"/>
  <c r="BA49" i="6"/>
  <c r="AO50" i="6"/>
  <c r="AU50" i="6"/>
  <c r="BA50" i="6"/>
  <c r="AO51" i="6"/>
  <c r="AU51" i="6"/>
  <c r="BA51" i="6"/>
  <c r="AO52" i="6"/>
  <c r="AU52" i="6"/>
  <c r="BA52" i="6"/>
  <c r="AO53" i="6"/>
  <c r="AU53" i="6"/>
  <c r="BA53" i="6"/>
  <c r="AO54" i="6"/>
  <c r="AU54" i="6"/>
  <c r="BA54" i="6"/>
  <c r="AO55" i="6"/>
  <c r="AU55" i="6"/>
  <c r="BA55" i="6"/>
  <c r="AO56" i="6"/>
  <c r="AU56" i="6"/>
  <c r="BA56" i="6"/>
  <c r="AO57" i="6"/>
  <c r="AU57" i="6"/>
  <c r="BA57" i="6"/>
  <c r="AO58" i="6"/>
  <c r="AU58" i="6"/>
  <c r="BA58" i="6"/>
  <c r="AO59" i="6"/>
  <c r="AU59" i="6"/>
  <c r="BA59" i="6"/>
  <c r="AO60" i="6"/>
  <c r="AU60" i="6"/>
  <c r="BA60" i="6"/>
  <c r="AO61" i="6"/>
  <c r="AU61" i="6"/>
  <c r="BA61" i="6"/>
  <c r="AO62" i="6"/>
  <c r="AU62" i="6"/>
  <c r="BA62" i="6"/>
  <c r="AO63" i="6"/>
  <c r="AU63" i="6"/>
  <c r="BA63" i="6"/>
  <c r="AO64" i="6"/>
  <c r="AU64" i="6"/>
  <c r="BA64" i="6"/>
  <c r="AO65" i="6"/>
  <c r="AU65" i="6"/>
  <c r="BA65" i="6"/>
  <c r="AO66" i="6"/>
  <c r="AU66" i="6"/>
  <c r="BA66" i="6"/>
  <c r="AO67" i="6"/>
  <c r="AU67" i="6"/>
  <c r="BA67" i="6"/>
  <c r="AO68" i="6"/>
  <c r="AU68" i="6"/>
  <c r="BA68" i="6"/>
  <c r="AO69" i="6"/>
  <c r="AU69" i="6"/>
  <c r="BA69" i="6"/>
  <c r="AO70" i="6"/>
  <c r="AU70" i="6"/>
  <c r="BA70" i="6"/>
  <c r="AO71" i="6"/>
  <c r="AU71" i="6"/>
  <c r="BA71" i="6"/>
  <c r="AO72" i="6"/>
  <c r="AU72" i="6"/>
  <c r="BA72" i="6"/>
  <c r="AO73" i="6"/>
  <c r="AU73" i="6"/>
  <c r="BA73" i="6"/>
  <c r="AO74" i="6"/>
  <c r="AU74" i="6"/>
  <c r="BA74" i="6"/>
  <c r="AO75" i="6"/>
  <c r="AU75" i="6"/>
  <c r="BA75" i="6"/>
  <c r="AO76" i="6"/>
  <c r="AU76" i="6"/>
  <c r="BA76" i="6"/>
  <c r="AO77" i="6"/>
  <c r="AU77" i="6"/>
  <c r="BA77" i="6"/>
  <c r="AO78" i="6"/>
  <c r="AU78" i="6"/>
  <c r="BA78" i="6"/>
  <c r="AO79" i="6"/>
  <c r="AU79" i="6"/>
  <c r="BA79" i="6"/>
  <c r="AO80" i="6"/>
  <c r="AU80" i="6"/>
  <c r="BA80" i="6"/>
  <c r="AO81" i="6"/>
  <c r="AU81" i="6"/>
  <c r="BA81" i="6"/>
  <c r="AO82" i="6"/>
  <c r="AU82" i="6"/>
  <c r="BA82" i="6"/>
  <c r="AO83" i="6"/>
  <c r="AU83" i="6"/>
  <c r="BA83" i="6"/>
  <c r="AO84" i="6"/>
  <c r="AU84" i="6"/>
  <c r="BA84" i="6"/>
  <c r="AO85" i="6"/>
  <c r="AU85" i="6"/>
  <c r="BA85" i="6"/>
  <c r="AO86" i="6"/>
  <c r="AU86" i="6"/>
  <c r="BA86" i="6"/>
  <c r="AO87" i="6"/>
  <c r="AU87" i="6"/>
  <c r="BA87" i="6"/>
  <c r="BA89" i="6"/>
  <c r="AI99" i="6"/>
  <c r="AO99" i="6"/>
  <c r="AU99" i="6"/>
  <c r="BA99" i="6"/>
  <c r="BA100" i="6"/>
  <c r="BB92" i="6"/>
  <c r="BA108" i="6"/>
  <c r="BA109" i="6"/>
  <c r="BB109" i="6"/>
  <c r="AV91" i="6"/>
  <c r="AV89" i="6"/>
  <c r="AU89" i="6"/>
  <c r="AU100" i="6"/>
  <c r="AV92" i="6"/>
  <c r="AU108" i="6"/>
  <c r="AU109" i="6"/>
  <c r="AP91" i="6"/>
  <c r="AP89" i="6"/>
  <c r="AO89" i="6"/>
  <c r="AO100" i="6"/>
  <c r="AP92" i="6"/>
  <c r="AO108" i="6"/>
  <c r="AO109" i="6"/>
  <c r="AJ21" i="6"/>
  <c r="AJ89" i="6"/>
  <c r="AI89" i="6"/>
  <c r="AI100" i="6"/>
  <c r="AJ92" i="6"/>
  <c r="AI108" i="6"/>
  <c r="AI109" i="6"/>
  <c r="AJ109" i="6"/>
  <c r="SW108" i="6"/>
  <c r="TB108" i="6"/>
  <c r="TG108" i="6"/>
  <c r="SB108" i="6"/>
  <c r="SG108" i="6"/>
  <c r="SL108" i="6"/>
  <c r="SA108" i="6"/>
  <c r="SF108" i="6"/>
  <c r="SK108" i="6"/>
  <c r="RS108" i="6"/>
  <c r="RN108" i="6"/>
  <c r="RI108" i="6"/>
  <c r="QN108" i="6"/>
  <c r="QT108" i="6"/>
  <c r="QZ108" i="6"/>
  <c r="OR108" i="6"/>
  <c r="OX108" i="6"/>
  <c r="PD108" i="6"/>
  <c r="NT108" i="6"/>
  <c r="NZ108" i="6"/>
  <c r="OF108" i="6"/>
  <c r="MW108" i="6"/>
  <c r="NC108" i="6"/>
  <c r="NI108" i="6"/>
  <c r="LZ108" i="6"/>
  <c r="MF108" i="6"/>
  <c r="ML108" i="6"/>
  <c r="LH108" i="6"/>
  <c r="LN108" i="6"/>
  <c r="KR108" i="6"/>
  <c r="KL108" i="6"/>
  <c r="KF108" i="6"/>
  <c r="JZ108" i="6"/>
  <c r="JT107" i="6"/>
  <c r="JT108" i="6"/>
  <c r="JL107" i="6"/>
  <c r="JL108" i="6"/>
  <c r="JD107" i="6"/>
  <c r="JD108" i="6"/>
  <c r="JE108" i="6"/>
  <c r="IV107" i="6"/>
  <c r="IV108" i="6"/>
  <c r="IW108" i="6"/>
  <c r="IC108" i="6"/>
  <c r="IH108" i="6"/>
  <c r="IM108" i="6"/>
  <c r="IB108" i="6"/>
  <c r="IG108" i="6"/>
  <c r="IL108" i="6"/>
  <c r="HJ108" i="6"/>
  <c r="HO108" i="6"/>
  <c r="HT108" i="6"/>
  <c r="HI108" i="6"/>
  <c r="HN108" i="6"/>
  <c r="HS108" i="6"/>
  <c r="GQ108" i="6"/>
  <c r="GV108" i="6"/>
  <c r="HA108" i="6"/>
  <c r="GP108" i="6"/>
  <c r="GU108" i="6"/>
  <c r="GZ108" i="6"/>
  <c r="FX108" i="6"/>
  <c r="GC108" i="6"/>
  <c r="GH108" i="6"/>
  <c r="FW108" i="6"/>
  <c r="GB108" i="6"/>
  <c r="GG108" i="6"/>
  <c r="FE108" i="6"/>
  <c r="FJ108" i="6"/>
  <c r="FO108" i="6"/>
  <c r="FD108" i="6"/>
  <c r="FI108" i="6"/>
  <c r="FN108" i="6"/>
  <c r="EG108" i="6"/>
  <c r="DQ108" i="6"/>
  <c r="DV108" i="6"/>
  <c r="EA108" i="6"/>
  <c r="DP108" i="6"/>
  <c r="DU108" i="6"/>
  <c r="DZ108" i="6"/>
  <c r="DG108" i="6"/>
  <c r="DF108" i="6"/>
  <c r="DB108" i="6"/>
  <c r="DA108" i="6"/>
  <c r="CW108" i="6"/>
  <c r="CV108" i="6"/>
  <c r="CC108" i="6"/>
  <c r="CH108" i="6"/>
  <c r="CM108" i="6"/>
  <c r="CB108" i="6"/>
  <c r="CG108" i="6"/>
  <c r="CL108" i="6"/>
  <c r="BJ108" i="6"/>
  <c r="BO108" i="6"/>
  <c r="BT108" i="6"/>
  <c r="BI108" i="6"/>
  <c r="BN108" i="6"/>
  <c r="BS108" i="6"/>
  <c r="BB108" i="6"/>
  <c r="AJ108" i="6"/>
  <c r="SW107" i="6"/>
  <c r="TB107" i="6"/>
  <c r="TG107" i="6"/>
  <c r="SB107" i="6"/>
  <c r="SG107" i="6"/>
  <c r="SL107" i="6"/>
  <c r="SA107" i="6"/>
  <c r="SF107" i="6"/>
  <c r="SK107" i="6"/>
  <c r="RS107" i="6"/>
  <c r="RN107" i="6"/>
  <c r="RI107" i="6"/>
  <c r="QN107" i="6"/>
  <c r="QT107" i="6"/>
  <c r="QZ107" i="6"/>
  <c r="OR107" i="6"/>
  <c r="OX107" i="6"/>
  <c r="PD107" i="6"/>
  <c r="NT107" i="6"/>
  <c r="NZ107" i="6"/>
  <c r="OF107" i="6"/>
  <c r="MW107" i="6"/>
  <c r="NC107" i="6"/>
  <c r="NI107" i="6"/>
  <c r="LZ107" i="6"/>
  <c r="MF107" i="6"/>
  <c r="ML107" i="6"/>
  <c r="LH107" i="6"/>
  <c r="LN107" i="6"/>
  <c r="JE107" i="6"/>
  <c r="IW107" i="6"/>
  <c r="IC107" i="6"/>
  <c r="IH107" i="6"/>
  <c r="IM107" i="6"/>
  <c r="IB107" i="6"/>
  <c r="IG107" i="6"/>
  <c r="IL107" i="6"/>
  <c r="HJ107" i="6"/>
  <c r="HO107" i="6"/>
  <c r="HT107" i="6"/>
  <c r="HI107" i="6"/>
  <c r="HN107" i="6"/>
  <c r="HS107" i="6"/>
  <c r="GQ107" i="6"/>
  <c r="GV107" i="6"/>
  <c r="HA107" i="6"/>
  <c r="GP107" i="6"/>
  <c r="GU107" i="6"/>
  <c r="GZ107" i="6"/>
  <c r="FX107" i="6"/>
  <c r="GC107" i="6"/>
  <c r="GH107" i="6"/>
  <c r="FW107" i="6"/>
  <c r="GB107" i="6"/>
  <c r="GG107" i="6"/>
  <c r="FE107" i="6"/>
  <c r="FJ107" i="6"/>
  <c r="FO107" i="6"/>
  <c r="FD107" i="6"/>
  <c r="FI107" i="6"/>
  <c r="FN107" i="6"/>
  <c r="EG107" i="6"/>
  <c r="DQ107" i="6"/>
  <c r="DV107" i="6"/>
  <c r="EA107" i="6"/>
  <c r="DP107" i="6"/>
  <c r="DU107" i="6"/>
  <c r="DZ107" i="6"/>
  <c r="DG107" i="6"/>
  <c r="DF107" i="6"/>
  <c r="DB107" i="6"/>
  <c r="DA107" i="6"/>
  <c r="CW107" i="6"/>
  <c r="CV107" i="6"/>
  <c r="CC107" i="6"/>
  <c r="CH107" i="6"/>
  <c r="CM107" i="6"/>
  <c r="CB107" i="6"/>
  <c r="CG107" i="6"/>
  <c r="CL107" i="6"/>
  <c r="BJ107" i="6"/>
  <c r="BO107" i="6"/>
  <c r="BT107" i="6"/>
  <c r="BI107" i="6"/>
  <c r="BN107" i="6"/>
  <c r="BS107" i="6"/>
  <c r="BA106" i="6"/>
  <c r="BA107" i="6"/>
  <c r="AU106" i="6"/>
  <c r="AU107" i="6"/>
  <c r="AV107" i="6"/>
  <c r="AO106" i="6"/>
  <c r="AO107" i="6"/>
  <c r="AI106" i="6"/>
  <c r="AI107" i="6"/>
  <c r="AJ107" i="6"/>
  <c r="SW106" i="6"/>
  <c r="TB106" i="6"/>
  <c r="TG106" i="6"/>
  <c r="SB106" i="6"/>
  <c r="SG106" i="6"/>
  <c r="SL106" i="6"/>
  <c r="SA106" i="6"/>
  <c r="SF106" i="6"/>
  <c r="SK106" i="6"/>
  <c r="RS106" i="6"/>
  <c r="RN106" i="6"/>
  <c r="RI106" i="6"/>
  <c r="QN106" i="6"/>
  <c r="QT106" i="6"/>
  <c r="QZ106" i="6"/>
  <c r="OR106" i="6"/>
  <c r="OX106" i="6"/>
  <c r="PD106" i="6"/>
  <c r="NT106" i="6"/>
  <c r="NZ106" i="6"/>
  <c r="OF106" i="6"/>
  <c r="MW106" i="6"/>
  <c r="NC106" i="6"/>
  <c r="NI106" i="6"/>
  <c r="LZ106" i="6"/>
  <c r="MF106" i="6"/>
  <c r="ML106" i="6"/>
  <c r="LH106" i="6"/>
  <c r="LN106" i="6"/>
  <c r="JT105" i="6"/>
  <c r="JT106" i="6"/>
  <c r="JL105" i="6"/>
  <c r="JL106" i="6"/>
  <c r="JD105" i="6"/>
  <c r="JD106" i="6"/>
  <c r="IV105" i="6"/>
  <c r="IV106" i="6"/>
  <c r="IW106" i="6"/>
  <c r="IC106" i="6"/>
  <c r="IH106" i="6"/>
  <c r="IM106" i="6"/>
  <c r="IB106" i="6"/>
  <c r="IG106" i="6"/>
  <c r="IL106" i="6"/>
  <c r="HJ106" i="6"/>
  <c r="HO106" i="6"/>
  <c r="HT106" i="6"/>
  <c r="HI106" i="6"/>
  <c r="HN106" i="6"/>
  <c r="HS106" i="6"/>
  <c r="GQ106" i="6"/>
  <c r="GV106" i="6"/>
  <c r="HA106" i="6"/>
  <c r="GP106" i="6"/>
  <c r="GU106" i="6"/>
  <c r="GZ106" i="6"/>
  <c r="FX106" i="6"/>
  <c r="GC106" i="6"/>
  <c r="GH106" i="6"/>
  <c r="FW106" i="6"/>
  <c r="GB106" i="6"/>
  <c r="GG106" i="6"/>
  <c r="FE106" i="6"/>
  <c r="FJ106" i="6"/>
  <c r="FO106" i="6"/>
  <c r="FD106" i="6"/>
  <c r="FI106" i="6"/>
  <c r="FN106" i="6"/>
  <c r="DQ106" i="6"/>
  <c r="DV106" i="6"/>
  <c r="EA106" i="6"/>
  <c r="DP106" i="6"/>
  <c r="DU106" i="6"/>
  <c r="DZ106" i="6"/>
  <c r="DG106" i="6"/>
  <c r="DF106" i="6"/>
  <c r="DB106" i="6"/>
  <c r="DA106" i="6"/>
  <c r="CW106" i="6"/>
  <c r="CV106" i="6"/>
  <c r="CC106" i="6"/>
  <c r="CH106" i="6"/>
  <c r="CM106" i="6"/>
  <c r="CB106" i="6"/>
  <c r="CG106" i="6"/>
  <c r="CL106" i="6"/>
  <c r="BJ106" i="6"/>
  <c r="BO106" i="6"/>
  <c r="BT106" i="6"/>
  <c r="BI106" i="6"/>
  <c r="BN106" i="6"/>
  <c r="BS106" i="6"/>
  <c r="AV106" i="6"/>
  <c r="AJ106" i="6"/>
  <c r="SW105" i="6"/>
  <c r="TB105" i="6"/>
  <c r="TG105" i="6"/>
  <c r="SB105" i="6"/>
  <c r="SG105" i="6"/>
  <c r="SL105" i="6"/>
  <c r="SA105" i="6"/>
  <c r="SF105" i="6"/>
  <c r="SK105" i="6"/>
  <c r="RS105" i="6"/>
  <c r="RN105" i="6"/>
  <c r="RI105" i="6"/>
  <c r="QN105" i="6"/>
  <c r="QT105" i="6"/>
  <c r="QZ105" i="6"/>
  <c r="PP105" i="6"/>
  <c r="PV105" i="6"/>
  <c r="QB105" i="6"/>
  <c r="OR105" i="6"/>
  <c r="OX105" i="6"/>
  <c r="PD105" i="6"/>
  <c r="NT105" i="6"/>
  <c r="NZ105" i="6"/>
  <c r="OF105" i="6"/>
  <c r="MW105" i="6"/>
  <c r="NC105" i="6"/>
  <c r="NI105" i="6"/>
  <c r="LZ105" i="6"/>
  <c r="MF105" i="6"/>
  <c r="ML105" i="6"/>
  <c r="LH105" i="6"/>
  <c r="LN105" i="6"/>
  <c r="IW105" i="6"/>
  <c r="IC105" i="6"/>
  <c r="IH105" i="6"/>
  <c r="IM105" i="6"/>
  <c r="IB105" i="6"/>
  <c r="IG105" i="6"/>
  <c r="IL105" i="6"/>
  <c r="HJ105" i="6"/>
  <c r="HO105" i="6"/>
  <c r="HT105" i="6"/>
  <c r="HI105" i="6"/>
  <c r="HN105" i="6"/>
  <c r="HS105" i="6"/>
  <c r="GQ105" i="6"/>
  <c r="GV105" i="6"/>
  <c r="HA105" i="6"/>
  <c r="GP105" i="6"/>
  <c r="GU105" i="6"/>
  <c r="GZ105" i="6"/>
  <c r="FX105" i="6"/>
  <c r="GC105" i="6"/>
  <c r="GH105" i="6"/>
  <c r="FW105" i="6"/>
  <c r="GB105" i="6"/>
  <c r="GG105" i="6"/>
  <c r="FE105" i="6"/>
  <c r="FJ105" i="6"/>
  <c r="FO105" i="6"/>
  <c r="FD105" i="6"/>
  <c r="FI105" i="6"/>
  <c r="FN105" i="6"/>
  <c r="EM87" i="6"/>
  <c r="ER87" i="6"/>
  <c r="EW87" i="6"/>
  <c r="EM19" i="6"/>
  <c r="ER19" i="6"/>
  <c r="EW19" i="6"/>
  <c r="EM20" i="6"/>
  <c r="ER20" i="6"/>
  <c r="EW20" i="6"/>
  <c r="ER21" i="6"/>
  <c r="EW21" i="6"/>
  <c r="EM22" i="6"/>
  <c r="ER22" i="6"/>
  <c r="EW22" i="6"/>
  <c r="EM23" i="6"/>
  <c r="ER23" i="6"/>
  <c r="EW23" i="6"/>
  <c r="EM24" i="6"/>
  <c r="ER24" i="6"/>
  <c r="EW24" i="6"/>
  <c r="EM25" i="6"/>
  <c r="ER25" i="6"/>
  <c r="EW25" i="6"/>
  <c r="EM26" i="6"/>
  <c r="ER26" i="6"/>
  <c r="EW26" i="6"/>
  <c r="EM27" i="6"/>
  <c r="ER27" i="6"/>
  <c r="EW27" i="6"/>
  <c r="EM28" i="6"/>
  <c r="ER28" i="6"/>
  <c r="EW28" i="6"/>
  <c r="EM29" i="6"/>
  <c r="ER29" i="6"/>
  <c r="EW29" i="6"/>
  <c r="EM30" i="6"/>
  <c r="ER30" i="6"/>
  <c r="EW30" i="6"/>
  <c r="EM31" i="6"/>
  <c r="ER31" i="6"/>
  <c r="EW31" i="6"/>
  <c r="EM32" i="6"/>
  <c r="ER32" i="6"/>
  <c r="EW32" i="6"/>
  <c r="EM33" i="6"/>
  <c r="ER33" i="6"/>
  <c r="EW33" i="6"/>
  <c r="EM34" i="6"/>
  <c r="ER34" i="6"/>
  <c r="EW34" i="6"/>
  <c r="EM35" i="6"/>
  <c r="ER35" i="6"/>
  <c r="EW35" i="6"/>
  <c r="EM36" i="6"/>
  <c r="ER36" i="6"/>
  <c r="EW36" i="6"/>
  <c r="EM37" i="6"/>
  <c r="ER37" i="6"/>
  <c r="EW37" i="6"/>
  <c r="EM38" i="6"/>
  <c r="ER38" i="6"/>
  <c r="EW38" i="6"/>
  <c r="EH39" i="6"/>
  <c r="EM39" i="6"/>
  <c r="ER39" i="6"/>
  <c r="EW39" i="6"/>
  <c r="EM40" i="6"/>
  <c r="ER40" i="6"/>
  <c r="EW40" i="6"/>
  <c r="ER41" i="6"/>
  <c r="EW41" i="6"/>
  <c r="EM42" i="6"/>
  <c r="ER42" i="6"/>
  <c r="EW42" i="6"/>
  <c r="EM43" i="6"/>
  <c r="ER43" i="6"/>
  <c r="EW43" i="6"/>
  <c r="EM44" i="6"/>
  <c r="ER44" i="6"/>
  <c r="EW44" i="6"/>
  <c r="EM45" i="6"/>
  <c r="ER45" i="6"/>
  <c r="EW45" i="6"/>
  <c r="EM46" i="6"/>
  <c r="ER46" i="6"/>
  <c r="EW46" i="6"/>
  <c r="EM47" i="6"/>
  <c r="ER47" i="6"/>
  <c r="EW47" i="6"/>
  <c r="EM48" i="6"/>
  <c r="ER48" i="6"/>
  <c r="EW48" i="6"/>
  <c r="EM49" i="6"/>
  <c r="ER49" i="6"/>
  <c r="EW49" i="6"/>
  <c r="EM50" i="6"/>
  <c r="ER50" i="6"/>
  <c r="EW50" i="6"/>
  <c r="EM51" i="6"/>
  <c r="ER51" i="6"/>
  <c r="EW51" i="6"/>
  <c r="EM52" i="6"/>
  <c r="ER52" i="6"/>
  <c r="EW52" i="6"/>
  <c r="EM53" i="6"/>
  <c r="ER53" i="6"/>
  <c r="EW53" i="6"/>
  <c r="EM54" i="6"/>
  <c r="ER54" i="6"/>
  <c r="EW54" i="6"/>
  <c r="EM55" i="6"/>
  <c r="ER55" i="6"/>
  <c r="EW55" i="6"/>
  <c r="EM56" i="6"/>
  <c r="ER56" i="6"/>
  <c r="EW56" i="6"/>
  <c r="EM57" i="6"/>
  <c r="ER57" i="6"/>
  <c r="EW57" i="6"/>
  <c r="EM58" i="6"/>
  <c r="ER58" i="6"/>
  <c r="EW58" i="6"/>
  <c r="EM59" i="6"/>
  <c r="ER59" i="6"/>
  <c r="EW59" i="6"/>
  <c r="EM60" i="6"/>
  <c r="ER60" i="6"/>
  <c r="EW60" i="6"/>
  <c r="EM61" i="6"/>
  <c r="ER61" i="6"/>
  <c r="EW61" i="6"/>
  <c r="EM62" i="6"/>
  <c r="ER62" i="6"/>
  <c r="EW62" i="6"/>
  <c r="EM63" i="6"/>
  <c r="ER63" i="6"/>
  <c r="EW63" i="6"/>
  <c r="EM64" i="6"/>
  <c r="ER64" i="6"/>
  <c r="EW64" i="6"/>
  <c r="EM65" i="6"/>
  <c r="ER65" i="6"/>
  <c r="EW65" i="6"/>
  <c r="EM66" i="6"/>
  <c r="ER66" i="6"/>
  <c r="EW66" i="6"/>
  <c r="EM67" i="6"/>
  <c r="ER67" i="6"/>
  <c r="EW67" i="6"/>
  <c r="EM68" i="6"/>
  <c r="ER68" i="6"/>
  <c r="EW68" i="6"/>
  <c r="EM69" i="6"/>
  <c r="ER69" i="6"/>
  <c r="EW69" i="6"/>
  <c r="EM70" i="6"/>
  <c r="ER70" i="6"/>
  <c r="EW70" i="6"/>
  <c r="EM71" i="6"/>
  <c r="ER71" i="6"/>
  <c r="EW71" i="6"/>
  <c r="EM72" i="6"/>
  <c r="ER72" i="6"/>
  <c r="EW72" i="6"/>
  <c r="EM73" i="6"/>
  <c r="ER73" i="6"/>
  <c r="EW73" i="6"/>
  <c r="EM74" i="6"/>
  <c r="ER74" i="6"/>
  <c r="EW74" i="6"/>
  <c r="EM75" i="6"/>
  <c r="ER75" i="6"/>
  <c r="EW75" i="6"/>
  <c r="EM76" i="6"/>
  <c r="ER76" i="6"/>
  <c r="EW76" i="6"/>
  <c r="EM77" i="6"/>
  <c r="ER77" i="6"/>
  <c r="EW77" i="6"/>
  <c r="EM78" i="6"/>
  <c r="ER78" i="6"/>
  <c r="EW78" i="6"/>
  <c r="EM79" i="6"/>
  <c r="ER79" i="6"/>
  <c r="EW79" i="6"/>
  <c r="EM80" i="6"/>
  <c r="ER80" i="6"/>
  <c r="EW80" i="6"/>
  <c r="EM81" i="6"/>
  <c r="ER81" i="6"/>
  <c r="EW81" i="6"/>
  <c r="EM82" i="6"/>
  <c r="ER82" i="6"/>
  <c r="EW82" i="6"/>
  <c r="EH83" i="6"/>
  <c r="EM83" i="6"/>
  <c r="ER83" i="6"/>
  <c r="EW83" i="6"/>
  <c r="EW85" i="6"/>
  <c r="EL19" i="6"/>
  <c r="EQ19" i="6"/>
  <c r="EV19" i="6"/>
  <c r="EL20" i="6"/>
  <c r="EQ20" i="6"/>
  <c r="EV20" i="6"/>
  <c r="EL21" i="6"/>
  <c r="EQ21" i="6"/>
  <c r="EV21" i="6"/>
  <c r="EL22" i="6"/>
  <c r="EQ22" i="6"/>
  <c r="EV22" i="6"/>
  <c r="EL23" i="6"/>
  <c r="EQ23" i="6"/>
  <c r="EV23" i="6"/>
  <c r="EL24" i="6"/>
  <c r="EQ24" i="6"/>
  <c r="EV24" i="6"/>
  <c r="EL25" i="6"/>
  <c r="EQ25" i="6"/>
  <c r="EV25" i="6"/>
  <c r="EL26" i="6"/>
  <c r="EQ26" i="6"/>
  <c r="EV26" i="6"/>
  <c r="EL27" i="6"/>
  <c r="EQ27" i="6"/>
  <c r="EV27" i="6"/>
  <c r="EL28" i="6"/>
  <c r="EQ28" i="6"/>
  <c r="EV28" i="6"/>
  <c r="EL29" i="6"/>
  <c r="EQ29" i="6"/>
  <c r="EV29" i="6"/>
  <c r="EL30" i="6"/>
  <c r="EQ30" i="6"/>
  <c r="EV30" i="6"/>
  <c r="EL31" i="6"/>
  <c r="EQ31" i="6"/>
  <c r="EV31" i="6"/>
  <c r="EL32" i="6"/>
  <c r="EQ32" i="6"/>
  <c r="EV32" i="6"/>
  <c r="EL33" i="6"/>
  <c r="EQ33" i="6"/>
  <c r="EV33" i="6"/>
  <c r="EL34" i="6"/>
  <c r="EQ34" i="6"/>
  <c r="EV34" i="6"/>
  <c r="EL35" i="6"/>
  <c r="EQ35" i="6"/>
  <c r="EV35" i="6"/>
  <c r="EL36" i="6"/>
  <c r="EQ36" i="6"/>
  <c r="EV36" i="6"/>
  <c r="EL37" i="6"/>
  <c r="EQ37" i="6"/>
  <c r="EV37" i="6"/>
  <c r="EL38" i="6"/>
  <c r="EQ38" i="6"/>
  <c r="EV38" i="6"/>
  <c r="EL39" i="6"/>
  <c r="EQ39" i="6"/>
  <c r="EV39" i="6"/>
  <c r="EL40" i="6"/>
  <c r="EQ40" i="6"/>
  <c r="EV40" i="6"/>
  <c r="EL41" i="6"/>
  <c r="EQ41" i="6"/>
  <c r="EV41" i="6"/>
  <c r="EL42" i="6"/>
  <c r="EQ42" i="6"/>
  <c r="EV42" i="6"/>
  <c r="EL43" i="6"/>
  <c r="EQ43" i="6"/>
  <c r="EV43" i="6"/>
  <c r="EL44" i="6"/>
  <c r="EQ44" i="6"/>
  <c r="EV44" i="6"/>
  <c r="EL45" i="6"/>
  <c r="EQ45" i="6"/>
  <c r="EV45" i="6"/>
  <c r="EL46" i="6"/>
  <c r="EQ46" i="6"/>
  <c r="EV46" i="6"/>
  <c r="EL47" i="6"/>
  <c r="EQ47" i="6"/>
  <c r="EV47" i="6"/>
  <c r="EL48" i="6"/>
  <c r="EQ48" i="6"/>
  <c r="EV48" i="6"/>
  <c r="EL49" i="6"/>
  <c r="EQ49" i="6"/>
  <c r="EV49" i="6"/>
  <c r="EL50" i="6"/>
  <c r="EQ50" i="6"/>
  <c r="EV50" i="6"/>
  <c r="EL51" i="6"/>
  <c r="EQ51" i="6"/>
  <c r="EV51" i="6"/>
  <c r="EL52" i="6"/>
  <c r="EQ52" i="6"/>
  <c r="EV52" i="6"/>
  <c r="EL53" i="6"/>
  <c r="EQ53" i="6"/>
  <c r="EV53" i="6"/>
  <c r="EL54" i="6"/>
  <c r="EQ54" i="6"/>
  <c r="EV54" i="6"/>
  <c r="EL55" i="6"/>
  <c r="EQ55" i="6"/>
  <c r="EV55" i="6"/>
  <c r="EL56" i="6"/>
  <c r="EQ56" i="6"/>
  <c r="EV56" i="6"/>
  <c r="EL57" i="6"/>
  <c r="EQ57" i="6"/>
  <c r="EV57" i="6"/>
  <c r="EL58" i="6"/>
  <c r="EQ58" i="6"/>
  <c r="EV58" i="6"/>
  <c r="EL59" i="6"/>
  <c r="EQ59" i="6"/>
  <c r="EV59" i="6"/>
  <c r="EL60" i="6"/>
  <c r="EQ60" i="6"/>
  <c r="EV60" i="6"/>
  <c r="EL61" i="6"/>
  <c r="EQ61" i="6"/>
  <c r="EV61" i="6"/>
  <c r="EL62" i="6"/>
  <c r="EQ62" i="6"/>
  <c r="EV62" i="6"/>
  <c r="EL63" i="6"/>
  <c r="EQ63" i="6"/>
  <c r="EV63" i="6"/>
  <c r="EL64" i="6"/>
  <c r="EQ64" i="6"/>
  <c r="EV64" i="6"/>
  <c r="EL65" i="6"/>
  <c r="EQ65" i="6"/>
  <c r="EV65" i="6"/>
  <c r="EL66" i="6"/>
  <c r="EQ66" i="6"/>
  <c r="EV66" i="6"/>
  <c r="EL67" i="6"/>
  <c r="EQ67" i="6"/>
  <c r="EV67" i="6"/>
  <c r="EL68" i="6"/>
  <c r="EQ68" i="6"/>
  <c r="EV68" i="6"/>
  <c r="EL69" i="6"/>
  <c r="EQ69" i="6"/>
  <c r="EV69" i="6"/>
  <c r="EL70" i="6"/>
  <c r="EQ70" i="6"/>
  <c r="EV70" i="6"/>
  <c r="EL71" i="6"/>
  <c r="EQ71" i="6"/>
  <c r="EV71" i="6"/>
  <c r="EL72" i="6"/>
  <c r="EQ72" i="6"/>
  <c r="EV72" i="6"/>
  <c r="EL73" i="6"/>
  <c r="EQ73" i="6"/>
  <c r="EV73" i="6"/>
  <c r="EL74" i="6"/>
  <c r="EQ74" i="6"/>
  <c r="EV74" i="6"/>
  <c r="EL75" i="6"/>
  <c r="EQ75" i="6"/>
  <c r="EV75" i="6"/>
  <c r="EL76" i="6"/>
  <c r="EQ76" i="6"/>
  <c r="EV76" i="6"/>
  <c r="EL77" i="6"/>
  <c r="EQ77" i="6"/>
  <c r="EV77" i="6"/>
  <c r="EL78" i="6"/>
  <c r="EQ78" i="6"/>
  <c r="EV78" i="6"/>
  <c r="EL79" i="6"/>
  <c r="EQ79" i="6"/>
  <c r="EV79" i="6"/>
  <c r="EL80" i="6"/>
  <c r="EQ80" i="6"/>
  <c r="EV80" i="6"/>
  <c r="EL81" i="6"/>
  <c r="EQ81" i="6"/>
  <c r="EV81" i="6"/>
  <c r="EL82" i="6"/>
  <c r="EQ82" i="6"/>
  <c r="EV82" i="6"/>
  <c r="EL83" i="6"/>
  <c r="EQ83" i="6"/>
  <c r="EV83" i="6"/>
  <c r="EV85" i="6"/>
  <c r="EG95" i="6"/>
  <c r="EL95" i="6"/>
  <c r="EQ95" i="6"/>
  <c r="EV95" i="6"/>
  <c r="EV96" i="6"/>
  <c r="EW88" i="6"/>
  <c r="EV104" i="6"/>
  <c r="EV105" i="6"/>
  <c r="EW105" i="6"/>
  <c r="ER85" i="6"/>
  <c r="EQ85" i="6"/>
  <c r="EQ96" i="6"/>
  <c r="ER88" i="6"/>
  <c r="EQ104" i="6"/>
  <c r="EQ105" i="6"/>
  <c r="EM85" i="6"/>
  <c r="EL85" i="6"/>
  <c r="EL96" i="6"/>
  <c r="EM88" i="6"/>
  <c r="EL104" i="6"/>
  <c r="EL105" i="6"/>
  <c r="EH21" i="6"/>
  <c r="EH85" i="6"/>
  <c r="EG85" i="6"/>
  <c r="EG96" i="6"/>
  <c r="EH88" i="6"/>
  <c r="EG104" i="6"/>
  <c r="EG105" i="6"/>
  <c r="EH105" i="6"/>
  <c r="DQ105" i="6"/>
  <c r="DV105" i="6"/>
  <c r="EA105" i="6"/>
  <c r="DP105" i="6"/>
  <c r="DU105" i="6"/>
  <c r="DZ105" i="6"/>
  <c r="DG105" i="6"/>
  <c r="DF105" i="6"/>
  <c r="DB105" i="6"/>
  <c r="DA105" i="6"/>
  <c r="CW105" i="6"/>
  <c r="CV105" i="6"/>
  <c r="CC105" i="6"/>
  <c r="CH105" i="6"/>
  <c r="CM105" i="6"/>
  <c r="CB105" i="6"/>
  <c r="CG105" i="6"/>
  <c r="CL105" i="6"/>
  <c r="BJ105" i="6"/>
  <c r="BO105" i="6"/>
  <c r="BT105" i="6"/>
  <c r="BI105" i="6"/>
  <c r="BN105" i="6"/>
  <c r="BS105" i="6"/>
  <c r="BA104" i="6"/>
  <c r="BA105" i="6"/>
  <c r="AU104" i="6"/>
  <c r="AU105" i="6"/>
  <c r="AO104" i="6"/>
  <c r="AO105" i="6"/>
  <c r="AP105" i="6"/>
  <c r="AI104" i="6"/>
  <c r="AI105" i="6"/>
  <c r="AJ105" i="6"/>
  <c r="SW104" i="6"/>
  <c r="TB104" i="6"/>
  <c r="TG104" i="6"/>
  <c r="SB104" i="6"/>
  <c r="SG104" i="6"/>
  <c r="SL104" i="6"/>
  <c r="SA104" i="6"/>
  <c r="SF104" i="6"/>
  <c r="SK104" i="6"/>
  <c r="RS104" i="6"/>
  <c r="RN104" i="6"/>
  <c r="RI104" i="6"/>
  <c r="QN104" i="6"/>
  <c r="QT104" i="6"/>
  <c r="QZ104" i="6"/>
  <c r="PP104" i="6"/>
  <c r="PV104" i="6"/>
  <c r="QB104" i="6"/>
  <c r="OR104" i="6"/>
  <c r="OX104" i="6"/>
  <c r="PD104" i="6"/>
  <c r="NT104" i="6"/>
  <c r="NZ104" i="6"/>
  <c r="OF104" i="6"/>
  <c r="MW104" i="6"/>
  <c r="NC104" i="6"/>
  <c r="NI104" i="6"/>
  <c r="LZ104" i="6"/>
  <c r="MF104" i="6"/>
  <c r="ML104" i="6"/>
  <c r="LH104" i="6"/>
  <c r="LN104" i="6"/>
  <c r="IC104" i="6"/>
  <c r="IH104" i="6"/>
  <c r="IM104" i="6"/>
  <c r="IB104" i="6"/>
  <c r="IG104" i="6"/>
  <c r="IL104" i="6"/>
  <c r="HJ104" i="6"/>
  <c r="HO104" i="6"/>
  <c r="HT104" i="6"/>
  <c r="HI104" i="6"/>
  <c r="HN104" i="6"/>
  <c r="HS104" i="6"/>
  <c r="GQ104" i="6"/>
  <c r="GV104" i="6"/>
  <c r="HA104" i="6"/>
  <c r="GP104" i="6"/>
  <c r="GU104" i="6"/>
  <c r="GZ104" i="6"/>
  <c r="FX104" i="6"/>
  <c r="GC104" i="6"/>
  <c r="GH104" i="6"/>
  <c r="FW104" i="6"/>
  <c r="GB104" i="6"/>
  <c r="GG104" i="6"/>
  <c r="FE104" i="6"/>
  <c r="FJ104" i="6"/>
  <c r="FO104" i="6"/>
  <c r="FD104" i="6"/>
  <c r="FI104" i="6"/>
  <c r="FN104" i="6"/>
  <c r="EW104" i="6"/>
  <c r="EH104" i="6"/>
  <c r="DQ104" i="6"/>
  <c r="DV104" i="6"/>
  <c r="EA104" i="6"/>
  <c r="DP104" i="6"/>
  <c r="DU104" i="6"/>
  <c r="DZ104" i="6"/>
  <c r="DG104" i="6"/>
  <c r="DF104" i="6"/>
  <c r="DB104" i="6"/>
  <c r="DA104" i="6"/>
  <c r="CW104" i="6"/>
  <c r="CV104" i="6"/>
  <c r="CC104" i="6"/>
  <c r="CH104" i="6"/>
  <c r="CM104" i="6"/>
  <c r="CB104" i="6"/>
  <c r="CG104" i="6"/>
  <c r="CL104" i="6"/>
  <c r="BJ104" i="6"/>
  <c r="BO104" i="6"/>
  <c r="BT104" i="6"/>
  <c r="BI104" i="6"/>
  <c r="BN104" i="6"/>
  <c r="BS104" i="6"/>
  <c r="AP104" i="6"/>
  <c r="AJ104" i="6"/>
  <c r="SW103" i="6"/>
  <c r="TB103" i="6"/>
  <c r="TG103" i="6"/>
  <c r="SB103" i="6"/>
  <c r="SG103" i="6"/>
  <c r="SL103" i="6"/>
  <c r="SA103" i="6"/>
  <c r="SF103" i="6"/>
  <c r="SK103" i="6"/>
  <c r="RS103" i="6"/>
  <c r="RN103" i="6"/>
  <c r="RI103" i="6"/>
  <c r="QN103" i="6"/>
  <c r="QT103" i="6"/>
  <c r="QZ103" i="6"/>
  <c r="PP103" i="6"/>
  <c r="PV103" i="6"/>
  <c r="QB103" i="6"/>
  <c r="OR103" i="6"/>
  <c r="OX103" i="6"/>
  <c r="PD103" i="6"/>
  <c r="NT103" i="6"/>
  <c r="NZ103" i="6"/>
  <c r="OF103" i="6"/>
  <c r="MW103" i="6"/>
  <c r="NC103" i="6"/>
  <c r="NI103" i="6"/>
  <c r="LZ103" i="6"/>
  <c r="MF103" i="6"/>
  <c r="ML103" i="6"/>
  <c r="LH103" i="6"/>
  <c r="LN103" i="6"/>
  <c r="IC103" i="6"/>
  <c r="IH103" i="6"/>
  <c r="IM103" i="6"/>
  <c r="IB103" i="6"/>
  <c r="IG103" i="6"/>
  <c r="IL103" i="6"/>
  <c r="HJ103" i="6"/>
  <c r="HO103" i="6"/>
  <c r="HT103" i="6"/>
  <c r="HI103" i="6"/>
  <c r="HN103" i="6"/>
  <c r="HS103" i="6"/>
  <c r="GQ103" i="6"/>
  <c r="GV103" i="6"/>
  <c r="HA103" i="6"/>
  <c r="GP103" i="6"/>
  <c r="GU103" i="6"/>
  <c r="GZ103" i="6"/>
  <c r="FX103" i="6"/>
  <c r="GC103" i="6"/>
  <c r="GH103" i="6"/>
  <c r="FW103" i="6"/>
  <c r="GB103" i="6"/>
  <c r="GG103" i="6"/>
  <c r="FE103" i="6"/>
  <c r="FJ103" i="6"/>
  <c r="FO103" i="6"/>
  <c r="FD103" i="6"/>
  <c r="FI103" i="6"/>
  <c r="FN103" i="6"/>
  <c r="EV102" i="6"/>
  <c r="EV103" i="6"/>
  <c r="EQ102" i="6"/>
  <c r="EQ103" i="6"/>
  <c r="ER103" i="6"/>
  <c r="EL102" i="6"/>
  <c r="EL103" i="6"/>
  <c r="EG102" i="6"/>
  <c r="EG103" i="6"/>
  <c r="EH103" i="6"/>
  <c r="DQ103" i="6"/>
  <c r="DV103" i="6"/>
  <c r="EA103" i="6"/>
  <c r="DP103" i="6"/>
  <c r="DU103" i="6"/>
  <c r="DZ103" i="6"/>
  <c r="DG103" i="6"/>
  <c r="DF103" i="6"/>
  <c r="DB103" i="6"/>
  <c r="DA103" i="6"/>
  <c r="CW103" i="6"/>
  <c r="CV103" i="6"/>
  <c r="CC103" i="6"/>
  <c r="CH103" i="6"/>
  <c r="CM103" i="6"/>
  <c r="CB103" i="6"/>
  <c r="CG103" i="6"/>
  <c r="CL103" i="6"/>
  <c r="BJ103" i="6"/>
  <c r="BO103" i="6"/>
  <c r="BT103" i="6"/>
  <c r="BI103" i="6"/>
  <c r="BN103" i="6"/>
  <c r="BS103" i="6"/>
  <c r="BA102" i="6"/>
  <c r="BA103" i="6"/>
  <c r="AU102" i="6"/>
  <c r="AU103" i="6"/>
  <c r="AO102" i="6"/>
  <c r="AO103" i="6"/>
  <c r="AI102" i="6"/>
  <c r="AI103" i="6"/>
  <c r="AJ103" i="6"/>
  <c r="SW102" i="6"/>
  <c r="TB102" i="6"/>
  <c r="TG102" i="6"/>
  <c r="SB102" i="6"/>
  <c r="SG102" i="6"/>
  <c r="SL102" i="6"/>
  <c r="SA102" i="6"/>
  <c r="SF102" i="6"/>
  <c r="SK102" i="6"/>
  <c r="RS102" i="6"/>
  <c r="RN102" i="6"/>
  <c r="RI102" i="6"/>
  <c r="QN102" i="6"/>
  <c r="QT102" i="6"/>
  <c r="QZ102" i="6"/>
  <c r="PP102" i="6"/>
  <c r="PV102" i="6"/>
  <c r="QB102" i="6"/>
  <c r="OR102" i="6"/>
  <c r="OX102" i="6"/>
  <c r="PD102" i="6"/>
  <c r="NT102" i="6"/>
  <c r="NZ102" i="6"/>
  <c r="OF102" i="6"/>
  <c r="MW102" i="6"/>
  <c r="NC102" i="6"/>
  <c r="NI102" i="6"/>
  <c r="LZ102" i="6"/>
  <c r="MF102" i="6"/>
  <c r="ML102" i="6"/>
  <c r="LH102" i="6"/>
  <c r="LN102" i="6"/>
  <c r="IC102" i="6"/>
  <c r="IH102" i="6"/>
  <c r="IM102" i="6"/>
  <c r="IB102" i="6"/>
  <c r="IG102" i="6"/>
  <c r="IL102" i="6"/>
  <c r="HJ102" i="6"/>
  <c r="HO102" i="6"/>
  <c r="HT102" i="6"/>
  <c r="HI102" i="6"/>
  <c r="HN102" i="6"/>
  <c r="HS102" i="6"/>
  <c r="GQ102" i="6"/>
  <c r="GV102" i="6"/>
  <c r="HA102" i="6"/>
  <c r="GP102" i="6"/>
  <c r="GU102" i="6"/>
  <c r="GZ102" i="6"/>
  <c r="FX102" i="6"/>
  <c r="GC102" i="6"/>
  <c r="GH102" i="6"/>
  <c r="FW102" i="6"/>
  <c r="GB102" i="6"/>
  <c r="GG102" i="6"/>
  <c r="FE102" i="6"/>
  <c r="FJ102" i="6"/>
  <c r="FO102" i="6"/>
  <c r="FD102" i="6"/>
  <c r="FI102" i="6"/>
  <c r="FN102" i="6"/>
  <c r="ER102" i="6"/>
  <c r="EH102" i="6"/>
  <c r="DQ102" i="6"/>
  <c r="DV102" i="6"/>
  <c r="EA102" i="6"/>
  <c r="DP102" i="6"/>
  <c r="DU102" i="6"/>
  <c r="DZ102" i="6"/>
  <c r="DG102" i="6"/>
  <c r="DF102" i="6"/>
  <c r="DB102" i="6"/>
  <c r="DA102" i="6"/>
  <c r="CW102" i="6"/>
  <c r="CV102" i="6"/>
  <c r="CC102" i="6"/>
  <c r="CH102" i="6"/>
  <c r="CM102" i="6"/>
  <c r="CB102" i="6"/>
  <c r="CG102" i="6"/>
  <c r="CL102" i="6"/>
  <c r="BJ102" i="6"/>
  <c r="BO102" i="6"/>
  <c r="BT102" i="6"/>
  <c r="BI102" i="6"/>
  <c r="BN102" i="6"/>
  <c r="BS102" i="6"/>
  <c r="AJ102" i="6"/>
  <c r="SW101" i="6"/>
  <c r="TB101" i="6"/>
  <c r="TG101" i="6"/>
  <c r="SB101" i="6"/>
  <c r="SG101" i="6"/>
  <c r="SL101" i="6"/>
  <c r="SA101" i="6"/>
  <c r="SF101" i="6"/>
  <c r="SK101" i="6"/>
  <c r="RS101" i="6"/>
  <c r="RN101" i="6"/>
  <c r="RI101" i="6"/>
  <c r="QN101" i="6"/>
  <c r="QT101" i="6"/>
  <c r="QZ101" i="6"/>
  <c r="PP101" i="6"/>
  <c r="PV101" i="6"/>
  <c r="QB101" i="6"/>
  <c r="OR101" i="6"/>
  <c r="OX101" i="6"/>
  <c r="PD101" i="6"/>
  <c r="NT101" i="6"/>
  <c r="NZ101" i="6"/>
  <c r="OF101" i="6"/>
  <c r="MW101" i="6"/>
  <c r="NC101" i="6"/>
  <c r="NI101" i="6"/>
  <c r="LZ101" i="6"/>
  <c r="MF101" i="6"/>
  <c r="ML101" i="6"/>
  <c r="LH101" i="6"/>
  <c r="LN101" i="6"/>
  <c r="JU98" i="6"/>
  <c r="JU99" i="6"/>
  <c r="JT101" i="6"/>
  <c r="JM98" i="6"/>
  <c r="JM99" i="6"/>
  <c r="JL101" i="6"/>
  <c r="JE98" i="6"/>
  <c r="JE99" i="6"/>
  <c r="JD101" i="6"/>
  <c r="IW98" i="6"/>
  <c r="IW99" i="6"/>
  <c r="IV101" i="6"/>
  <c r="IC101" i="6"/>
  <c r="IH101" i="6"/>
  <c r="IM101" i="6"/>
  <c r="IB101" i="6"/>
  <c r="IG101" i="6"/>
  <c r="IL101" i="6"/>
  <c r="HJ101" i="6"/>
  <c r="HO101" i="6"/>
  <c r="HT101" i="6"/>
  <c r="HI101" i="6"/>
  <c r="HN101" i="6"/>
  <c r="HS101" i="6"/>
  <c r="GQ101" i="6"/>
  <c r="GV101" i="6"/>
  <c r="HA101" i="6"/>
  <c r="GP101" i="6"/>
  <c r="GU101" i="6"/>
  <c r="GZ101" i="6"/>
  <c r="FX101" i="6"/>
  <c r="GC101" i="6"/>
  <c r="GH101" i="6"/>
  <c r="FW101" i="6"/>
  <c r="GB101" i="6"/>
  <c r="GG101" i="6"/>
  <c r="FE101" i="6"/>
  <c r="FJ101" i="6"/>
  <c r="FO101" i="6"/>
  <c r="FD101" i="6"/>
  <c r="FI101" i="6"/>
  <c r="FN101" i="6"/>
  <c r="EV100" i="6"/>
  <c r="EV101" i="6"/>
  <c r="EQ100" i="6"/>
  <c r="EQ101" i="6"/>
  <c r="EL100" i="6"/>
  <c r="EL101" i="6"/>
  <c r="EM101" i="6"/>
  <c r="EG100" i="6"/>
  <c r="EG101" i="6"/>
  <c r="EH101" i="6"/>
  <c r="DQ101" i="6"/>
  <c r="DV101" i="6"/>
  <c r="EA101" i="6"/>
  <c r="DP101" i="6"/>
  <c r="DU101" i="6"/>
  <c r="DZ101" i="6"/>
  <c r="DG101" i="6"/>
  <c r="DF101" i="6"/>
  <c r="DB101" i="6"/>
  <c r="DA101" i="6"/>
  <c r="CW101" i="6"/>
  <c r="CV101" i="6"/>
  <c r="CC101" i="6"/>
  <c r="CH101" i="6"/>
  <c r="CM101" i="6"/>
  <c r="CB101" i="6"/>
  <c r="CG101" i="6"/>
  <c r="CL101" i="6"/>
  <c r="BJ101" i="6"/>
  <c r="BO101" i="6"/>
  <c r="BT101" i="6"/>
  <c r="BI101" i="6"/>
  <c r="BN101" i="6"/>
  <c r="BS101" i="6"/>
  <c r="SW100" i="6"/>
  <c r="TB100" i="6"/>
  <c r="TG100" i="6"/>
  <c r="SB100" i="6"/>
  <c r="SG100" i="6"/>
  <c r="SL100" i="6"/>
  <c r="SA100" i="6"/>
  <c r="SF100" i="6"/>
  <c r="SK100" i="6"/>
  <c r="RS100" i="6"/>
  <c r="RN100" i="6"/>
  <c r="RI100" i="6"/>
  <c r="QN100" i="6"/>
  <c r="QT100" i="6"/>
  <c r="QZ100" i="6"/>
  <c r="PP100" i="6"/>
  <c r="PV100" i="6"/>
  <c r="QB100" i="6"/>
  <c r="OR100" i="6"/>
  <c r="OX100" i="6"/>
  <c r="PD100" i="6"/>
  <c r="NT100" i="6"/>
  <c r="NZ100" i="6"/>
  <c r="OF100" i="6"/>
  <c r="MW100" i="6"/>
  <c r="NC100" i="6"/>
  <c r="NI100" i="6"/>
  <c r="LZ100" i="6"/>
  <c r="MF100" i="6"/>
  <c r="ML100" i="6"/>
  <c r="LH100" i="6"/>
  <c r="LN100" i="6"/>
  <c r="JT100" i="6"/>
  <c r="JL100" i="6"/>
  <c r="JD100" i="6"/>
  <c r="IV100" i="6"/>
  <c r="IC100" i="6"/>
  <c r="IH100" i="6"/>
  <c r="IM100" i="6"/>
  <c r="IB100" i="6"/>
  <c r="IG100" i="6"/>
  <c r="IL100" i="6"/>
  <c r="HJ100" i="6"/>
  <c r="HO100" i="6"/>
  <c r="HT100" i="6"/>
  <c r="HI100" i="6"/>
  <c r="HN100" i="6"/>
  <c r="HS100" i="6"/>
  <c r="GQ100" i="6"/>
  <c r="GV100" i="6"/>
  <c r="HA100" i="6"/>
  <c r="GP100" i="6"/>
  <c r="GU100" i="6"/>
  <c r="GZ100" i="6"/>
  <c r="FX100" i="6"/>
  <c r="GC100" i="6"/>
  <c r="GH100" i="6"/>
  <c r="FW100" i="6"/>
  <c r="GB100" i="6"/>
  <c r="GG100" i="6"/>
  <c r="FE100" i="6"/>
  <c r="FJ100" i="6"/>
  <c r="FO100" i="6"/>
  <c r="FD100" i="6"/>
  <c r="FI100" i="6"/>
  <c r="FN100" i="6"/>
  <c r="EM100" i="6"/>
  <c r="EH100" i="6"/>
  <c r="DQ100" i="6"/>
  <c r="DV100" i="6"/>
  <c r="EA100" i="6"/>
  <c r="DP100" i="6"/>
  <c r="DU100" i="6"/>
  <c r="DZ100" i="6"/>
  <c r="DG100" i="6"/>
  <c r="DF100" i="6"/>
  <c r="DB100" i="6"/>
  <c r="DA100" i="6"/>
  <c r="CW100" i="6"/>
  <c r="CV100" i="6"/>
  <c r="CC100" i="6"/>
  <c r="CH100" i="6"/>
  <c r="CM100" i="6"/>
  <c r="CB100" i="6"/>
  <c r="CG100" i="6"/>
  <c r="CL100" i="6"/>
  <c r="BJ100" i="6"/>
  <c r="BO100" i="6"/>
  <c r="BT100" i="6"/>
  <c r="BI100" i="6"/>
  <c r="BN100" i="6"/>
  <c r="BS100" i="6"/>
  <c r="SW99" i="6"/>
  <c r="TB99" i="6"/>
  <c r="TG99" i="6"/>
  <c r="SB99" i="6"/>
  <c r="SG99" i="6"/>
  <c r="SL99" i="6"/>
  <c r="SA99" i="6"/>
  <c r="SF99" i="6"/>
  <c r="SK99" i="6"/>
  <c r="RS99" i="6"/>
  <c r="RN99" i="6"/>
  <c r="RI99" i="6"/>
  <c r="QN99" i="6"/>
  <c r="QT99" i="6"/>
  <c r="QZ99" i="6"/>
  <c r="PP99" i="6"/>
  <c r="PV99" i="6"/>
  <c r="QB99" i="6"/>
  <c r="OR99" i="6"/>
  <c r="OX99" i="6"/>
  <c r="PD99" i="6"/>
  <c r="NT99" i="6"/>
  <c r="NZ99" i="6"/>
  <c r="OF99" i="6"/>
  <c r="MW99" i="6"/>
  <c r="NC99" i="6"/>
  <c r="NI99" i="6"/>
  <c r="LZ99" i="6"/>
  <c r="MF99" i="6"/>
  <c r="ML99" i="6"/>
  <c r="LH99" i="6"/>
  <c r="LN99" i="6"/>
  <c r="IC99" i="6"/>
  <c r="IH99" i="6"/>
  <c r="IM99" i="6"/>
  <c r="IB99" i="6"/>
  <c r="IG99" i="6"/>
  <c r="IL99" i="6"/>
  <c r="HJ99" i="6"/>
  <c r="HO99" i="6"/>
  <c r="HT99" i="6"/>
  <c r="HI99" i="6"/>
  <c r="HN99" i="6"/>
  <c r="HS99" i="6"/>
  <c r="GQ99" i="6"/>
  <c r="GV99" i="6"/>
  <c r="HA99" i="6"/>
  <c r="GP99" i="6"/>
  <c r="GU99" i="6"/>
  <c r="GZ99" i="6"/>
  <c r="FX99" i="6"/>
  <c r="GC99" i="6"/>
  <c r="GH99" i="6"/>
  <c r="FW99" i="6"/>
  <c r="GB99" i="6"/>
  <c r="GG99" i="6"/>
  <c r="FE99" i="6"/>
  <c r="FJ99" i="6"/>
  <c r="FO99" i="6"/>
  <c r="FD99" i="6"/>
  <c r="FI99" i="6"/>
  <c r="FN99" i="6"/>
  <c r="EV98" i="6"/>
  <c r="EV99" i="6"/>
  <c r="EQ98" i="6"/>
  <c r="EQ99" i="6"/>
  <c r="EL98" i="6"/>
  <c r="EL99" i="6"/>
  <c r="EG98" i="6"/>
  <c r="EG99" i="6"/>
  <c r="EH99" i="6"/>
  <c r="DQ99" i="6"/>
  <c r="DV99" i="6"/>
  <c r="EA99" i="6"/>
  <c r="DP99" i="6"/>
  <c r="DU99" i="6"/>
  <c r="DZ99" i="6"/>
  <c r="DG99" i="6"/>
  <c r="DF99" i="6"/>
  <c r="DB99" i="6"/>
  <c r="DA99" i="6"/>
  <c r="CW99" i="6"/>
  <c r="CV99" i="6"/>
  <c r="CC99" i="6"/>
  <c r="CH99" i="6"/>
  <c r="CM99" i="6"/>
  <c r="CB99" i="6"/>
  <c r="CG99" i="6"/>
  <c r="CL99" i="6"/>
  <c r="BJ99" i="6"/>
  <c r="BO99" i="6"/>
  <c r="BT99" i="6"/>
  <c r="BI99" i="6"/>
  <c r="BN99" i="6"/>
  <c r="BS99" i="6"/>
  <c r="SW98" i="6"/>
  <c r="TB98" i="6"/>
  <c r="TG98" i="6"/>
  <c r="SB98" i="6"/>
  <c r="SG98" i="6"/>
  <c r="SL98" i="6"/>
  <c r="SA98" i="6"/>
  <c r="SF98" i="6"/>
  <c r="SK98" i="6"/>
  <c r="RS98" i="6"/>
  <c r="RN98" i="6"/>
  <c r="RI98" i="6"/>
  <c r="QN98" i="6"/>
  <c r="QT98" i="6"/>
  <c r="QZ98" i="6"/>
  <c r="PP98" i="6"/>
  <c r="PV98" i="6"/>
  <c r="QB98" i="6"/>
  <c r="OR98" i="6"/>
  <c r="OX98" i="6"/>
  <c r="PD98" i="6"/>
  <c r="NT98" i="6"/>
  <c r="NZ98" i="6"/>
  <c r="OF98" i="6"/>
  <c r="MW98" i="6"/>
  <c r="NC98" i="6"/>
  <c r="NI98" i="6"/>
  <c r="LZ98" i="6"/>
  <c r="MF98" i="6"/>
  <c r="ML98" i="6"/>
  <c r="LH98" i="6"/>
  <c r="LN98" i="6"/>
  <c r="IC98" i="6"/>
  <c r="IH98" i="6"/>
  <c r="IM98" i="6"/>
  <c r="IB98" i="6"/>
  <c r="IG98" i="6"/>
  <c r="IL98" i="6"/>
  <c r="HJ98" i="6"/>
  <c r="HO98" i="6"/>
  <c r="HT98" i="6"/>
  <c r="HI98" i="6"/>
  <c r="HN98" i="6"/>
  <c r="HS98" i="6"/>
  <c r="GQ98" i="6"/>
  <c r="GV98" i="6"/>
  <c r="HA98" i="6"/>
  <c r="GP98" i="6"/>
  <c r="GU98" i="6"/>
  <c r="GZ98" i="6"/>
  <c r="FX98" i="6"/>
  <c r="GC98" i="6"/>
  <c r="GH98" i="6"/>
  <c r="FW98" i="6"/>
  <c r="GB98" i="6"/>
  <c r="GG98" i="6"/>
  <c r="FE98" i="6"/>
  <c r="FJ98" i="6"/>
  <c r="FO98" i="6"/>
  <c r="FD98" i="6"/>
  <c r="FI98" i="6"/>
  <c r="FN98" i="6"/>
  <c r="EH98" i="6"/>
  <c r="DQ98" i="6"/>
  <c r="DV98" i="6"/>
  <c r="EA98" i="6"/>
  <c r="DP98" i="6"/>
  <c r="DU98" i="6"/>
  <c r="DZ98" i="6"/>
  <c r="DG98" i="6"/>
  <c r="DF98" i="6"/>
  <c r="DB98" i="6"/>
  <c r="DA98" i="6"/>
  <c r="CW98" i="6"/>
  <c r="CV98" i="6"/>
  <c r="CC98" i="6"/>
  <c r="CH98" i="6"/>
  <c r="CM98" i="6"/>
  <c r="CB98" i="6"/>
  <c r="CG98" i="6"/>
  <c r="CL98" i="6"/>
  <c r="BJ98" i="6"/>
  <c r="BO98" i="6"/>
  <c r="BT98" i="6"/>
  <c r="BI98" i="6"/>
  <c r="BN98" i="6"/>
  <c r="BS98" i="6"/>
  <c r="BB93" i="6"/>
  <c r="BB95" i="6"/>
  <c r="BB96" i="6"/>
  <c r="BA98" i="6"/>
  <c r="AV93" i="6"/>
  <c r="AV95" i="6"/>
  <c r="AV96" i="6"/>
  <c r="AU98" i="6"/>
  <c r="AP93" i="6"/>
  <c r="AP95" i="6"/>
  <c r="AP96" i="6"/>
  <c r="AO98" i="6"/>
  <c r="AJ95" i="6"/>
  <c r="AJ96" i="6"/>
  <c r="AI98" i="6"/>
  <c r="SW97" i="6"/>
  <c r="TB97" i="6"/>
  <c r="TG97" i="6"/>
  <c r="SB97" i="6"/>
  <c r="SG97" i="6"/>
  <c r="SL97" i="6"/>
  <c r="SA97" i="6"/>
  <c r="SF97" i="6"/>
  <c r="SK97" i="6"/>
  <c r="RS97" i="6"/>
  <c r="RN97" i="6"/>
  <c r="RI97" i="6"/>
  <c r="QN97" i="6"/>
  <c r="QT97" i="6"/>
  <c r="QZ97" i="6"/>
  <c r="PP97" i="6"/>
  <c r="PV97" i="6"/>
  <c r="QB97" i="6"/>
  <c r="OR97" i="6"/>
  <c r="OX97" i="6"/>
  <c r="PD97" i="6"/>
  <c r="NT97" i="6"/>
  <c r="NZ97" i="6"/>
  <c r="OF97" i="6"/>
  <c r="MW97" i="6"/>
  <c r="NC97" i="6"/>
  <c r="NI97" i="6"/>
  <c r="LZ97" i="6"/>
  <c r="MF97" i="6"/>
  <c r="ML97" i="6"/>
  <c r="LH97" i="6"/>
  <c r="LN97" i="6"/>
  <c r="IC97" i="6"/>
  <c r="IH97" i="6"/>
  <c r="IM97" i="6"/>
  <c r="IB97" i="6"/>
  <c r="IG97" i="6"/>
  <c r="IL97" i="6"/>
  <c r="HJ97" i="6"/>
  <c r="HO97" i="6"/>
  <c r="HT97" i="6"/>
  <c r="HI97" i="6"/>
  <c r="HN97" i="6"/>
  <c r="HS97" i="6"/>
  <c r="GQ97" i="6"/>
  <c r="GV97" i="6"/>
  <c r="HA97" i="6"/>
  <c r="GP97" i="6"/>
  <c r="GU97" i="6"/>
  <c r="GZ97" i="6"/>
  <c r="FX97" i="6"/>
  <c r="GC97" i="6"/>
  <c r="GH97" i="6"/>
  <c r="FW97" i="6"/>
  <c r="GB97" i="6"/>
  <c r="GG97" i="6"/>
  <c r="FE97" i="6"/>
  <c r="FJ97" i="6"/>
  <c r="FO97" i="6"/>
  <c r="FD97" i="6"/>
  <c r="FI97" i="6"/>
  <c r="FN97" i="6"/>
  <c r="DQ97" i="6"/>
  <c r="DV97" i="6"/>
  <c r="EA97" i="6"/>
  <c r="DP97" i="6"/>
  <c r="DU97" i="6"/>
  <c r="DZ97" i="6"/>
  <c r="DG97" i="6"/>
  <c r="DF97" i="6"/>
  <c r="DB97" i="6"/>
  <c r="DA97" i="6"/>
  <c r="CW97" i="6"/>
  <c r="CV97" i="6"/>
  <c r="CC97" i="6"/>
  <c r="CH97" i="6"/>
  <c r="CM97" i="6"/>
  <c r="CB97" i="6"/>
  <c r="CG97" i="6"/>
  <c r="CL97" i="6"/>
  <c r="BJ97" i="6"/>
  <c r="BO97" i="6"/>
  <c r="BT97" i="6"/>
  <c r="BI97" i="6"/>
  <c r="BN97" i="6"/>
  <c r="BS97" i="6"/>
  <c r="BA97" i="6"/>
  <c r="AU97" i="6"/>
  <c r="AO97" i="6"/>
  <c r="AI97" i="6"/>
  <c r="SW96" i="6"/>
  <c r="TB96" i="6"/>
  <c r="TG96" i="6"/>
  <c r="SB96" i="6"/>
  <c r="SG96" i="6"/>
  <c r="SL96" i="6"/>
  <c r="SA96" i="6"/>
  <c r="SF96" i="6"/>
  <c r="SK96" i="6"/>
  <c r="RS96" i="6"/>
  <c r="RN96" i="6"/>
  <c r="RI96" i="6"/>
  <c r="QN96" i="6"/>
  <c r="QT96" i="6"/>
  <c r="QZ96" i="6"/>
  <c r="PP96" i="6"/>
  <c r="PV96" i="6"/>
  <c r="QB96" i="6"/>
  <c r="OR96" i="6"/>
  <c r="OX96" i="6"/>
  <c r="PD96" i="6"/>
  <c r="NT96" i="6"/>
  <c r="NZ96" i="6"/>
  <c r="OF96" i="6"/>
  <c r="MW96" i="6"/>
  <c r="NC96" i="6"/>
  <c r="NI96" i="6"/>
  <c r="LZ96" i="6"/>
  <c r="MF96" i="6"/>
  <c r="ML96" i="6"/>
  <c r="LH96" i="6"/>
  <c r="LN96" i="6"/>
  <c r="IC96" i="6"/>
  <c r="IH96" i="6"/>
  <c r="IM96" i="6"/>
  <c r="IB96" i="6"/>
  <c r="IG96" i="6"/>
  <c r="IL96" i="6"/>
  <c r="HJ96" i="6"/>
  <c r="HO96" i="6"/>
  <c r="HT96" i="6"/>
  <c r="HI96" i="6"/>
  <c r="HN96" i="6"/>
  <c r="HS96" i="6"/>
  <c r="GQ96" i="6"/>
  <c r="GV96" i="6"/>
  <c r="HA96" i="6"/>
  <c r="GP96" i="6"/>
  <c r="GU96" i="6"/>
  <c r="GZ96" i="6"/>
  <c r="FX96" i="6"/>
  <c r="GC96" i="6"/>
  <c r="GH96" i="6"/>
  <c r="FW96" i="6"/>
  <c r="GB96" i="6"/>
  <c r="GG96" i="6"/>
  <c r="FE96" i="6"/>
  <c r="FJ96" i="6"/>
  <c r="FO96" i="6"/>
  <c r="FD96" i="6"/>
  <c r="FI96" i="6"/>
  <c r="FN96" i="6"/>
  <c r="DQ96" i="6"/>
  <c r="DV96" i="6"/>
  <c r="EA96" i="6"/>
  <c r="DP96" i="6"/>
  <c r="DU96" i="6"/>
  <c r="DZ96" i="6"/>
  <c r="DG96" i="6"/>
  <c r="DF96" i="6"/>
  <c r="DB96" i="6"/>
  <c r="DA96" i="6"/>
  <c r="CW96" i="6"/>
  <c r="CV96" i="6"/>
  <c r="CC96" i="6"/>
  <c r="CH96" i="6"/>
  <c r="CM96" i="6"/>
  <c r="CB96" i="6"/>
  <c r="CG96" i="6"/>
  <c r="CL96" i="6"/>
  <c r="BJ96" i="6"/>
  <c r="BO96" i="6"/>
  <c r="BT96" i="6"/>
  <c r="BI96" i="6"/>
  <c r="BN96" i="6"/>
  <c r="BS96" i="6"/>
  <c r="AE78" i="6"/>
  <c r="O19" i="6"/>
  <c r="W19" i="6"/>
  <c r="AE19" i="6"/>
  <c r="O20" i="6"/>
  <c r="W20" i="6"/>
  <c r="AE20" i="6"/>
  <c r="W21" i="6"/>
  <c r="AE21" i="6"/>
  <c r="O22" i="6"/>
  <c r="W22" i="6"/>
  <c r="AE22" i="6"/>
  <c r="O23" i="6"/>
  <c r="W23" i="6"/>
  <c r="AE23" i="6"/>
  <c r="O24" i="6"/>
  <c r="W24" i="6"/>
  <c r="AE24" i="6"/>
  <c r="O25" i="6"/>
  <c r="W25" i="6"/>
  <c r="AE25" i="6"/>
  <c r="O26" i="6"/>
  <c r="W26" i="6"/>
  <c r="AE26" i="6"/>
  <c r="O27" i="6"/>
  <c r="W27" i="6"/>
  <c r="AE27" i="6"/>
  <c r="W28" i="6"/>
  <c r="AE28" i="6"/>
  <c r="O29" i="6"/>
  <c r="W29" i="6"/>
  <c r="AE29" i="6"/>
  <c r="O30" i="6"/>
  <c r="W30" i="6"/>
  <c r="AE30" i="6"/>
  <c r="O31" i="6"/>
  <c r="W31" i="6"/>
  <c r="AE31" i="6"/>
  <c r="O32" i="6"/>
  <c r="W32" i="6"/>
  <c r="AE32" i="6"/>
  <c r="O33" i="6"/>
  <c r="W33" i="6"/>
  <c r="AE33" i="6"/>
  <c r="O34" i="6"/>
  <c r="W34" i="6"/>
  <c r="AE34" i="6"/>
  <c r="O35" i="6"/>
  <c r="W35" i="6"/>
  <c r="AE35" i="6"/>
  <c r="O36" i="6"/>
  <c r="W36" i="6"/>
  <c r="AE36" i="6"/>
  <c r="O37" i="6"/>
  <c r="W37" i="6"/>
  <c r="AE37" i="6"/>
  <c r="O38" i="6"/>
  <c r="W38" i="6"/>
  <c r="AE38" i="6"/>
  <c r="O39" i="6"/>
  <c r="W39" i="6"/>
  <c r="AE39" i="6"/>
  <c r="O40" i="6"/>
  <c r="W40" i="6"/>
  <c r="AE40" i="6"/>
  <c r="O41" i="6"/>
  <c r="W41" i="6"/>
  <c r="AE41" i="6"/>
  <c r="O42" i="6"/>
  <c r="W42" i="6"/>
  <c r="AE42" i="6"/>
  <c r="O43" i="6"/>
  <c r="W43" i="6"/>
  <c r="AE43" i="6"/>
  <c r="O44" i="6"/>
  <c r="W44" i="6"/>
  <c r="AE44" i="6"/>
  <c r="O45" i="6"/>
  <c r="W45" i="6"/>
  <c r="AE45" i="6"/>
  <c r="W46" i="6"/>
  <c r="AE46" i="6"/>
  <c r="O47" i="6"/>
  <c r="W47" i="6"/>
  <c r="AE47" i="6"/>
  <c r="O48" i="6"/>
  <c r="W48" i="6"/>
  <c r="AE48" i="6"/>
  <c r="O49" i="6"/>
  <c r="W49" i="6"/>
  <c r="AE49" i="6"/>
  <c r="O50" i="6"/>
  <c r="W50" i="6"/>
  <c r="AE50" i="6"/>
  <c r="O51" i="6"/>
  <c r="W51" i="6"/>
  <c r="AE51" i="6"/>
  <c r="O52" i="6"/>
  <c r="W52" i="6"/>
  <c r="AE52" i="6"/>
  <c r="O53" i="6"/>
  <c r="W53" i="6"/>
  <c r="AE53" i="6"/>
  <c r="O54" i="6"/>
  <c r="W54" i="6"/>
  <c r="AE54" i="6"/>
  <c r="O55" i="6"/>
  <c r="W55" i="6"/>
  <c r="AE55" i="6"/>
  <c r="O56" i="6"/>
  <c r="W56" i="6"/>
  <c r="AE56" i="6"/>
  <c r="O57" i="6"/>
  <c r="W57" i="6"/>
  <c r="AE57" i="6"/>
  <c r="O58" i="6"/>
  <c r="W58" i="6"/>
  <c r="AE58" i="6"/>
  <c r="O59" i="6"/>
  <c r="W59" i="6"/>
  <c r="AE59" i="6"/>
  <c r="O60" i="6"/>
  <c r="W60" i="6"/>
  <c r="AE60" i="6"/>
  <c r="O61" i="6"/>
  <c r="W61" i="6"/>
  <c r="AE61" i="6"/>
  <c r="O62" i="6"/>
  <c r="W62" i="6"/>
  <c r="AE62" i="6"/>
  <c r="O63" i="6"/>
  <c r="W63" i="6"/>
  <c r="AE63" i="6"/>
  <c r="O64" i="6"/>
  <c r="W64" i="6"/>
  <c r="AE64" i="6"/>
  <c r="O65" i="6"/>
  <c r="W65" i="6"/>
  <c r="AE65" i="6"/>
  <c r="O66" i="6"/>
  <c r="W66" i="6"/>
  <c r="AE66" i="6"/>
  <c r="O67" i="6"/>
  <c r="W67" i="6"/>
  <c r="AE67" i="6"/>
  <c r="O68" i="6"/>
  <c r="W68" i="6"/>
  <c r="AE68" i="6"/>
  <c r="O69" i="6"/>
  <c r="W69" i="6"/>
  <c r="AE69" i="6"/>
  <c r="O70" i="6"/>
  <c r="W70" i="6"/>
  <c r="AE70" i="6"/>
  <c r="O71" i="6"/>
  <c r="W71" i="6"/>
  <c r="AE71" i="6"/>
  <c r="O72" i="6"/>
  <c r="W72" i="6"/>
  <c r="AE72" i="6"/>
  <c r="G73" i="6"/>
  <c r="O73" i="6"/>
  <c r="W73" i="6"/>
  <c r="AE73" i="6"/>
  <c r="O74" i="6"/>
  <c r="W74" i="6"/>
  <c r="AE74" i="6"/>
  <c r="AE76" i="6"/>
  <c r="N19" i="6"/>
  <c r="V19" i="6"/>
  <c r="AD19" i="6"/>
  <c r="N20" i="6"/>
  <c r="V20" i="6"/>
  <c r="AD20" i="6"/>
  <c r="N21" i="6"/>
  <c r="V21" i="6"/>
  <c r="AD21" i="6"/>
  <c r="N22" i="6"/>
  <c r="V22" i="6"/>
  <c r="AD22" i="6"/>
  <c r="N23" i="6"/>
  <c r="V23" i="6"/>
  <c r="AD23" i="6"/>
  <c r="N24" i="6"/>
  <c r="V24" i="6"/>
  <c r="AD24" i="6"/>
  <c r="N25" i="6"/>
  <c r="V25" i="6"/>
  <c r="AD25" i="6"/>
  <c r="N26" i="6"/>
  <c r="V26" i="6"/>
  <c r="AD26" i="6"/>
  <c r="N27" i="6"/>
  <c r="V27" i="6"/>
  <c r="AD27" i="6"/>
  <c r="N28" i="6"/>
  <c r="V28" i="6"/>
  <c r="AD28" i="6"/>
  <c r="N29" i="6"/>
  <c r="V29" i="6"/>
  <c r="AD29" i="6"/>
  <c r="N30" i="6"/>
  <c r="V30" i="6"/>
  <c r="AD30" i="6"/>
  <c r="N31" i="6"/>
  <c r="V31" i="6"/>
  <c r="AD31" i="6"/>
  <c r="N32" i="6"/>
  <c r="V32" i="6"/>
  <c r="AD32" i="6"/>
  <c r="N33" i="6"/>
  <c r="V33" i="6"/>
  <c r="AD33" i="6"/>
  <c r="N34" i="6"/>
  <c r="V34" i="6"/>
  <c r="AD34" i="6"/>
  <c r="N35" i="6"/>
  <c r="V35" i="6"/>
  <c r="AD35" i="6"/>
  <c r="N36" i="6"/>
  <c r="V36" i="6"/>
  <c r="AD36" i="6"/>
  <c r="N37" i="6"/>
  <c r="V37" i="6"/>
  <c r="AD37" i="6"/>
  <c r="N38" i="6"/>
  <c r="V38" i="6"/>
  <c r="AD38" i="6"/>
  <c r="N39" i="6"/>
  <c r="V39" i="6"/>
  <c r="AD39" i="6"/>
  <c r="N40" i="6"/>
  <c r="V40" i="6"/>
  <c r="AD40" i="6"/>
  <c r="N41" i="6"/>
  <c r="V41" i="6"/>
  <c r="AD41" i="6"/>
  <c r="N42" i="6"/>
  <c r="V42" i="6"/>
  <c r="AD42" i="6"/>
  <c r="N43" i="6"/>
  <c r="V43" i="6"/>
  <c r="AD43" i="6"/>
  <c r="N44" i="6"/>
  <c r="V44" i="6"/>
  <c r="AD44" i="6"/>
  <c r="N45" i="6"/>
  <c r="V45" i="6"/>
  <c r="AD45" i="6"/>
  <c r="N46" i="6"/>
  <c r="V46" i="6"/>
  <c r="AD46" i="6"/>
  <c r="N47" i="6"/>
  <c r="V47" i="6"/>
  <c r="AD47" i="6"/>
  <c r="N48" i="6"/>
  <c r="V48" i="6"/>
  <c r="AD48" i="6"/>
  <c r="N49" i="6"/>
  <c r="V49" i="6"/>
  <c r="AD49" i="6"/>
  <c r="N50" i="6"/>
  <c r="V50" i="6"/>
  <c r="AD50" i="6"/>
  <c r="N51" i="6"/>
  <c r="V51" i="6"/>
  <c r="AD51" i="6"/>
  <c r="N52" i="6"/>
  <c r="V52" i="6"/>
  <c r="AD52" i="6"/>
  <c r="N53" i="6"/>
  <c r="V53" i="6"/>
  <c r="AD53" i="6"/>
  <c r="N54" i="6"/>
  <c r="V54" i="6"/>
  <c r="AD54" i="6"/>
  <c r="N55" i="6"/>
  <c r="V55" i="6"/>
  <c r="AD55" i="6"/>
  <c r="N56" i="6"/>
  <c r="V56" i="6"/>
  <c r="AD56" i="6"/>
  <c r="N57" i="6"/>
  <c r="V57" i="6"/>
  <c r="AD57" i="6"/>
  <c r="N58" i="6"/>
  <c r="V58" i="6"/>
  <c r="AD58" i="6"/>
  <c r="N59" i="6"/>
  <c r="V59" i="6"/>
  <c r="AD59" i="6"/>
  <c r="N60" i="6"/>
  <c r="V60" i="6"/>
  <c r="AD60" i="6"/>
  <c r="N61" i="6"/>
  <c r="V61" i="6"/>
  <c r="AD61" i="6"/>
  <c r="N62" i="6"/>
  <c r="V62" i="6"/>
  <c r="AD62" i="6"/>
  <c r="N63" i="6"/>
  <c r="V63" i="6"/>
  <c r="AD63" i="6"/>
  <c r="N64" i="6"/>
  <c r="V64" i="6"/>
  <c r="AD64" i="6"/>
  <c r="N65" i="6"/>
  <c r="V65" i="6"/>
  <c r="AD65" i="6"/>
  <c r="N66" i="6"/>
  <c r="V66" i="6"/>
  <c r="AD66" i="6"/>
  <c r="N67" i="6"/>
  <c r="V67" i="6"/>
  <c r="AD67" i="6"/>
  <c r="N68" i="6"/>
  <c r="V68" i="6"/>
  <c r="AD68" i="6"/>
  <c r="N69" i="6"/>
  <c r="V69" i="6"/>
  <c r="AD69" i="6"/>
  <c r="N70" i="6"/>
  <c r="V70" i="6"/>
  <c r="AD70" i="6"/>
  <c r="N71" i="6"/>
  <c r="V71" i="6"/>
  <c r="AD71" i="6"/>
  <c r="N72" i="6"/>
  <c r="V72" i="6"/>
  <c r="AD72" i="6"/>
  <c r="N73" i="6"/>
  <c r="V73" i="6"/>
  <c r="AD73" i="6"/>
  <c r="N74" i="6"/>
  <c r="V74" i="6"/>
  <c r="AD74" i="6"/>
  <c r="AD76" i="6"/>
  <c r="F86" i="6"/>
  <c r="N86" i="6"/>
  <c r="V86" i="6"/>
  <c r="AD86" i="6"/>
  <c r="AD87" i="6"/>
  <c r="AE79" i="6"/>
  <c r="AD95" i="6"/>
  <c r="AD96" i="6"/>
  <c r="AE96" i="6"/>
  <c r="W78" i="6"/>
  <c r="W76" i="6"/>
  <c r="V76" i="6"/>
  <c r="V87" i="6"/>
  <c r="W79" i="6"/>
  <c r="V95" i="6"/>
  <c r="V96" i="6"/>
  <c r="O78" i="6"/>
  <c r="O76" i="6"/>
  <c r="N76" i="6"/>
  <c r="N87" i="6"/>
  <c r="O79" i="6"/>
  <c r="N95" i="6"/>
  <c r="N96" i="6"/>
  <c r="G21" i="6"/>
  <c r="G76" i="6"/>
  <c r="F76" i="6"/>
  <c r="F87" i="6"/>
  <c r="G79" i="6"/>
  <c r="F95" i="6"/>
  <c r="F96" i="6"/>
  <c r="G96" i="6"/>
  <c r="SW95" i="6"/>
  <c r="TB95" i="6"/>
  <c r="TG95" i="6"/>
  <c r="SB95" i="6"/>
  <c r="SG95" i="6"/>
  <c r="SL95" i="6"/>
  <c r="SA95" i="6"/>
  <c r="SF95" i="6"/>
  <c r="SK95" i="6"/>
  <c r="RS95" i="6"/>
  <c r="RN95" i="6"/>
  <c r="RI95" i="6"/>
  <c r="QN95" i="6"/>
  <c r="QT95" i="6"/>
  <c r="QZ95" i="6"/>
  <c r="PP95" i="6"/>
  <c r="PV95" i="6"/>
  <c r="QB95" i="6"/>
  <c r="OR95" i="6"/>
  <c r="OX95" i="6"/>
  <c r="PD95" i="6"/>
  <c r="NT95" i="6"/>
  <c r="NZ95" i="6"/>
  <c r="OF95" i="6"/>
  <c r="MW95" i="6"/>
  <c r="NC95" i="6"/>
  <c r="NI95" i="6"/>
  <c r="LZ95" i="6"/>
  <c r="MF95" i="6"/>
  <c r="ML95" i="6"/>
  <c r="LH95" i="6"/>
  <c r="LN95" i="6"/>
  <c r="IC95" i="6"/>
  <c r="IH95" i="6"/>
  <c r="IM95" i="6"/>
  <c r="IB95" i="6"/>
  <c r="IG95" i="6"/>
  <c r="IL95" i="6"/>
  <c r="HJ95" i="6"/>
  <c r="HO95" i="6"/>
  <c r="HT95" i="6"/>
  <c r="HI95" i="6"/>
  <c r="HN95" i="6"/>
  <c r="HS95" i="6"/>
  <c r="GQ95" i="6"/>
  <c r="GV95" i="6"/>
  <c r="HA95" i="6"/>
  <c r="GP95" i="6"/>
  <c r="GU95" i="6"/>
  <c r="GZ95" i="6"/>
  <c r="FX95" i="6"/>
  <c r="GC95" i="6"/>
  <c r="GH95" i="6"/>
  <c r="FW95" i="6"/>
  <c r="GB95" i="6"/>
  <c r="GG95" i="6"/>
  <c r="FE95" i="6"/>
  <c r="FJ95" i="6"/>
  <c r="FO95" i="6"/>
  <c r="FD95" i="6"/>
  <c r="FI95" i="6"/>
  <c r="FN95" i="6"/>
  <c r="DQ95" i="6"/>
  <c r="DV95" i="6"/>
  <c r="EA95" i="6"/>
  <c r="DP95" i="6"/>
  <c r="DU95" i="6"/>
  <c r="DZ95" i="6"/>
  <c r="DG95" i="6"/>
  <c r="DF95" i="6"/>
  <c r="DB95" i="6"/>
  <c r="DA95" i="6"/>
  <c r="CW95" i="6"/>
  <c r="CV95" i="6"/>
  <c r="CC95" i="6"/>
  <c r="CH95" i="6"/>
  <c r="CM95" i="6"/>
  <c r="CB95" i="6"/>
  <c r="CG95" i="6"/>
  <c r="CL95" i="6"/>
  <c r="BJ95" i="6"/>
  <c r="BO95" i="6"/>
  <c r="BT95" i="6"/>
  <c r="BI95" i="6"/>
  <c r="BN95" i="6"/>
  <c r="BS95" i="6"/>
  <c r="AE95" i="6"/>
  <c r="G95" i="6"/>
  <c r="SW94" i="6"/>
  <c r="TB94" i="6"/>
  <c r="TG94" i="6"/>
  <c r="SB94" i="6"/>
  <c r="SG94" i="6"/>
  <c r="SL94" i="6"/>
  <c r="SA94" i="6"/>
  <c r="SF94" i="6"/>
  <c r="SK94" i="6"/>
  <c r="RS94" i="6"/>
  <c r="RN94" i="6"/>
  <c r="RI94" i="6"/>
  <c r="QN94" i="6"/>
  <c r="QT94" i="6"/>
  <c r="QZ94" i="6"/>
  <c r="PP94" i="6"/>
  <c r="PV94" i="6"/>
  <c r="QB94" i="6"/>
  <c r="OR94" i="6"/>
  <c r="OX94" i="6"/>
  <c r="PD94" i="6"/>
  <c r="NT94" i="6"/>
  <c r="NZ94" i="6"/>
  <c r="OF94" i="6"/>
  <c r="MW94" i="6"/>
  <c r="NC94" i="6"/>
  <c r="NI94" i="6"/>
  <c r="LZ94" i="6"/>
  <c r="MF94" i="6"/>
  <c r="ML94" i="6"/>
  <c r="LH94" i="6"/>
  <c r="LN94" i="6"/>
  <c r="IC94" i="6"/>
  <c r="IH94" i="6"/>
  <c r="IM94" i="6"/>
  <c r="IB94" i="6"/>
  <c r="IG94" i="6"/>
  <c r="IL94" i="6"/>
  <c r="HJ94" i="6"/>
  <c r="HO94" i="6"/>
  <c r="HT94" i="6"/>
  <c r="HI94" i="6"/>
  <c r="HN94" i="6"/>
  <c r="HS94" i="6"/>
  <c r="GQ94" i="6"/>
  <c r="GV94" i="6"/>
  <c r="HA94" i="6"/>
  <c r="GP94" i="6"/>
  <c r="GU94" i="6"/>
  <c r="GZ94" i="6"/>
  <c r="FX94" i="6"/>
  <c r="GC94" i="6"/>
  <c r="GH94" i="6"/>
  <c r="FW94" i="6"/>
  <c r="GB94" i="6"/>
  <c r="GG94" i="6"/>
  <c r="FE94" i="6"/>
  <c r="FJ94" i="6"/>
  <c r="FO94" i="6"/>
  <c r="FD94" i="6"/>
  <c r="FI94" i="6"/>
  <c r="FN94" i="6"/>
  <c r="EM89" i="6"/>
  <c r="ER89" i="6"/>
  <c r="EW89" i="6"/>
  <c r="EW91" i="6"/>
  <c r="EW92" i="6"/>
  <c r="EV94" i="6"/>
  <c r="ER91" i="6"/>
  <c r="ER92" i="6"/>
  <c r="EQ94" i="6"/>
  <c r="EM91" i="6"/>
  <c r="EM92" i="6"/>
  <c r="EL94" i="6"/>
  <c r="EH91" i="6"/>
  <c r="EH92" i="6"/>
  <c r="EG94" i="6"/>
  <c r="DQ94" i="6"/>
  <c r="DV94" i="6"/>
  <c r="EA94" i="6"/>
  <c r="DP94" i="6"/>
  <c r="DU94" i="6"/>
  <c r="DZ94" i="6"/>
  <c r="DG94" i="6"/>
  <c r="DF94" i="6"/>
  <c r="DB94" i="6"/>
  <c r="DA94" i="6"/>
  <c r="CW94" i="6"/>
  <c r="CV94" i="6"/>
  <c r="CC94" i="6"/>
  <c r="CH94" i="6"/>
  <c r="CM94" i="6"/>
  <c r="CB94" i="6"/>
  <c r="CG94" i="6"/>
  <c r="CL94" i="6"/>
  <c r="BJ94" i="6"/>
  <c r="BO94" i="6"/>
  <c r="BT94" i="6"/>
  <c r="BI94" i="6"/>
  <c r="BN94" i="6"/>
  <c r="BS94" i="6"/>
  <c r="AD93" i="6"/>
  <c r="AD94" i="6"/>
  <c r="V93" i="6"/>
  <c r="V94" i="6"/>
  <c r="W94" i="6"/>
  <c r="N93" i="6"/>
  <c r="N94" i="6"/>
  <c r="F93" i="6"/>
  <c r="F94" i="6"/>
  <c r="G94" i="6"/>
  <c r="SW93" i="6"/>
  <c r="TB93" i="6"/>
  <c r="TG93" i="6"/>
  <c r="SB93" i="6"/>
  <c r="SG93" i="6"/>
  <c r="SL93" i="6"/>
  <c r="SA93" i="6"/>
  <c r="SF93" i="6"/>
  <c r="SK93" i="6"/>
  <c r="RS93" i="6"/>
  <c r="RN93" i="6"/>
  <c r="RI93" i="6"/>
  <c r="QN93" i="6"/>
  <c r="QT93" i="6"/>
  <c r="QZ93" i="6"/>
  <c r="PP93" i="6"/>
  <c r="PV93" i="6"/>
  <c r="QB93" i="6"/>
  <c r="OR93" i="6"/>
  <c r="OX93" i="6"/>
  <c r="PD93" i="6"/>
  <c r="NT93" i="6"/>
  <c r="NZ93" i="6"/>
  <c r="OF93" i="6"/>
  <c r="MW93" i="6"/>
  <c r="NC93" i="6"/>
  <c r="NI93" i="6"/>
  <c r="LZ93" i="6"/>
  <c r="MF93" i="6"/>
  <c r="ML93" i="6"/>
  <c r="LH93" i="6"/>
  <c r="LN93" i="6"/>
  <c r="IC93" i="6"/>
  <c r="IH93" i="6"/>
  <c r="IM93" i="6"/>
  <c r="IB93" i="6"/>
  <c r="IG93" i="6"/>
  <c r="IL93" i="6"/>
  <c r="HJ93" i="6"/>
  <c r="HO93" i="6"/>
  <c r="HT93" i="6"/>
  <c r="HI93" i="6"/>
  <c r="HN93" i="6"/>
  <c r="HS93" i="6"/>
  <c r="GQ93" i="6"/>
  <c r="GV93" i="6"/>
  <c r="HA93" i="6"/>
  <c r="GP93" i="6"/>
  <c r="GU93" i="6"/>
  <c r="GZ93" i="6"/>
  <c r="FX93" i="6"/>
  <c r="GC93" i="6"/>
  <c r="GH93" i="6"/>
  <c r="FW93" i="6"/>
  <c r="GB93" i="6"/>
  <c r="GG93" i="6"/>
  <c r="FE93" i="6"/>
  <c r="FJ93" i="6"/>
  <c r="FO93" i="6"/>
  <c r="FD93" i="6"/>
  <c r="FI93" i="6"/>
  <c r="FN93" i="6"/>
  <c r="EV93" i="6"/>
  <c r="EQ93" i="6"/>
  <c r="EL93" i="6"/>
  <c r="EG93" i="6"/>
  <c r="DQ93" i="6"/>
  <c r="DV93" i="6"/>
  <c r="EA93" i="6"/>
  <c r="DP93" i="6"/>
  <c r="DU93" i="6"/>
  <c r="DZ93" i="6"/>
  <c r="DG93" i="6"/>
  <c r="DF93" i="6"/>
  <c r="DB93" i="6"/>
  <c r="DA93" i="6"/>
  <c r="CW93" i="6"/>
  <c r="CV93" i="6"/>
  <c r="CC93" i="6"/>
  <c r="CH93" i="6"/>
  <c r="CM93" i="6"/>
  <c r="CB93" i="6"/>
  <c r="CG93" i="6"/>
  <c r="CL93" i="6"/>
  <c r="BJ93" i="6"/>
  <c r="BO93" i="6"/>
  <c r="BT93" i="6"/>
  <c r="BI93" i="6"/>
  <c r="BN93" i="6"/>
  <c r="BS93" i="6"/>
  <c r="W93" i="6"/>
  <c r="G93" i="6"/>
  <c r="SW92" i="6"/>
  <c r="TB92" i="6"/>
  <c r="TG92" i="6"/>
  <c r="SB92" i="6"/>
  <c r="SG92" i="6"/>
  <c r="SL92" i="6"/>
  <c r="SA92" i="6"/>
  <c r="SF92" i="6"/>
  <c r="SK92" i="6"/>
  <c r="RS92" i="6"/>
  <c r="RN92" i="6"/>
  <c r="RI92" i="6"/>
  <c r="QN92" i="6"/>
  <c r="QT92" i="6"/>
  <c r="QZ92" i="6"/>
  <c r="PP92" i="6"/>
  <c r="PV92" i="6"/>
  <c r="QB92" i="6"/>
  <c r="OR92" i="6"/>
  <c r="OX92" i="6"/>
  <c r="PD92" i="6"/>
  <c r="NT92" i="6"/>
  <c r="NZ92" i="6"/>
  <c r="OF92" i="6"/>
  <c r="MW92" i="6"/>
  <c r="NC92" i="6"/>
  <c r="NI92" i="6"/>
  <c r="LZ92" i="6"/>
  <c r="MF92" i="6"/>
  <c r="ML92" i="6"/>
  <c r="LH92" i="6"/>
  <c r="LN92" i="6"/>
  <c r="IC92" i="6"/>
  <c r="IH92" i="6"/>
  <c r="IM92" i="6"/>
  <c r="IB92" i="6"/>
  <c r="IG92" i="6"/>
  <c r="IL92" i="6"/>
  <c r="HJ92" i="6"/>
  <c r="HO92" i="6"/>
  <c r="HT92" i="6"/>
  <c r="HI92" i="6"/>
  <c r="HN92" i="6"/>
  <c r="HS92" i="6"/>
  <c r="GQ92" i="6"/>
  <c r="GV92" i="6"/>
  <c r="HA92" i="6"/>
  <c r="GP92" i="6"/>
  <c r="GU92" i="6"/>
  <c r="GZ92" i="6"/>
  <c r="FX92" i="6"/>
  <c r="GC92" i="6"/>
  <c r="GH92" i="6"/>
  <c r="FW92" i="6"/>
  <c r="GB92" i="6"/>
  <c r="GG92" i="6"/>
  <c r="FE92" i="6"/>
  <c r="FJ92" i="6"/>
  <c r="FO92" i="6"/>
  <c r="FD92" i="6"/>
  <c r="FI92" i="6"/>
  <c r="FN92" i="6"/>
  <c r="DQ92" i="6"/>
  <c r="DV92" i="6"/>
  <c r="EA92" i="6"/>
  <c r="DP92" i="6"/>
  <c r="DU92" i="6"/>
  <c r="DZ92" i="6"/>
  <c r="DG92" i="6"/>
  <c r="DF92" i="6"/>
  <c r="DB92" i="6"/>
  <c r="DA92" i="6"/>
  <c r="CW92" i="6"/>
  <c r="CV92" i="6"/>
  <c r="CC92" i="6"/>
  <c r="CH92" i="6"/>
  <c r="CM92" i="6"/>
  <c r="CB92" i="6"/>
  <c r="CG92" i="6"/>
  <c r="CL92" i="6"/>
  <c r="BJ92" i="6"/>
  <c r="BO92" i="6"/>
  <c r="BT92" i="6"/>
  <c r="BI92" i="6"/>
  <c r="BN92" i="6"/>
  <c r="BS92" i="6"/>
  <c r="AD91" i="6"/>
  <c r="AD92" i="6"/>
  <c r="V91" i="6"/>
  <c r="V92" i="6"/>
  <c r="N91" i="6"/>
  <c r="N92" i="6"/>
  <c r="O92" i="6"/>
  <c r="F91" i="6"/>
  <c r="F92" i="6"/>
  <c r="G92" i="6"/>
  <c r="SW91" i="6"/>
  <c r="TB91" i="6"/>
  <c r="TG91" i="6"/>
  <c r="SB91" i="6"/>
  <c r="SG91" i="6"/>
  <c r="SL91" i="6"/>
  <c r="SA91" i="6"/>
  <c r="SF91" i="6"/>
  <c r="SK91" i="6"/>
  <c r="RS91" i="6"/>
  <c r="RN91" i="6"/>
  <c r="RI91" i="6"/>
  <c r="QN91" i="6"/>
  <c r="QT91" i="6"/>
  <c r="QZ91" i="6"/>
  <c r="PP91" i="6"/>
  <c r="PV91" i="6"/>
  <c r="QB91" i="6"/>
  <c r="OR91" i="6"/>
  <c r="OX91" i="6"/>
  <c r="PD91" i="6"/>
  <c r="NT91" i="6"/>
  <c r="NZ91" i="6"/>
  <c r="OF91" i="6"/>
  <c r="MW91" i="6"/>
  <c r="NC91" i="6"/>
  <c r="NI91" i="6"/>
  <c r="LZ91" i="6"/>
  <c r="MF91" i="6"/>
  <c r="ML91" i="6"/>
  <c r="LH91" i="6"/>
  <c r="LN91" i="6"/>
  <c r="IC91" i="6"/>
  <c r="IH91" i="6"/>
  <c r="IM91" i="6"/>
  <c r="IB91" i="6"/>
  <c r="IG91" i="6"/>
  <c r="IL91" i="6"/>
  <c r="HJ91" i="6"/>
  <c r="HO91" i="6"/>
  <c r="HT91" i="6"/>
  <c r="HI91" i="6"/>
  <c r="HN91" i="6"/>
  <c r="HS91" i="6"/>
  <c r="GQ91" i="6"/>
  <c r="GV91" i="6"/>
  <c r="HA91" i="6"/>
  <c r="GP91" i="6"/>
  <c r="GU91" i="6"/>
  <c r="GZ91" i="6"/>
  <c r="FX91" i="6"/>
  <c r="GC91" i="6"/>
  <c r="GH91" i="6"/>
  <c r="FW91" i="6"/>
  <c r="GB91" i="6"/>
  <c r="GG91" i="6"/>
  <c r="FE91" i="6"/>
  <c r="FJ91" i="6"/>
  <c r="FO91" i="6"/>
  <c r="FD91" i="6"/>
  <c r="FI91" i="6"/>
  <c r="FN91" i="6"/>
  <c r="DQ91" i="6"/>
  <c r="DV91" i="6"/>
  <c r="EA91" i="6"/>
  <c r="DP91" i="6"/>
  <c r="DU91" i="6"/>
  <c r="DZ91" i="6"/>
  <c r="DG91" i="6"/>
  <c r="DF91" i="6"/>
  <c r="DB91" i="6"/>
  <c r="DA91" i="6"/>
  <c r="CW91" i="6"/>
  <c r="CV91" i="6"/>
  <c r="CC91" i="6"/>
  <c r="CH91" i="6"/>
  <c r="CM91" i="6"/>
  <c r="CB91" i="6"/>
  <c r="CG91" i="6"/>
  <c r="CL91" i="6"/>
  <c r="BJ91" i="6"/>
  <c r="BO91" i="6"/>
  <c r="BT91" i="6"/>
  <c r="BI91" i="6"/>
  <c r="BN91" i="6"/>
  <c r="BS91" i="6"/>
  <c r="O91" i="6"/>
  <c r="G91" i="6"/>
  <c r="SW90" i="6"/>
  <c r="TB90" i="6"/>
  <c r="TG90" i="6"/>
  <c r="SB90" i="6"/>
  <c r="SG90" i="6"/>
  <c r="SL90" i="6"/>
  <c r="SA90" i="6"/>
  <c r="SF90" i="6"/>
  <c r="SK90" i="6"/>
  <c r="RS90" i="6"/>
  <c r="RN90" i="6"/>
  <c r="RI90" i="6"/>
  <c r="QN90" i="6"/>
  <c r="QT90" i="6"/>
  <c r="QZ90" i="6"/>
  <c r="PP90" i="6"/>
  <c r="PV90" i="6"/>
  <c r="QB90" i="6"/>
  <c r="OR90" i="6"/>
  <c r="OX90" i="6"/>
  <c r="PD90" i="6"/>
  <c r="NT90" i="6"/>
  <c r="NZ90" i="6"/>
  <c r="OF90" i="6"/>
  <c r="MW90" i="6"/>
  <c r="NC90" i="6"/>
  <c r="NI90" i="6"/>
  <c r="LZ90" i="6"/>
  <c r="MF90" i="6"/>
  <c r="ML90" i="6"/>
  <c r="LH90" i="6"/>
  <c r="LN90" i="6"/>
  <c r="IZ90" i="6"/>
  <c r="JH90" i="6"/>
  <c r="JP90" i="6"/>
  <c r="IC90" i="6"/>
  <c r="IH90" i="6"/>
  <c r="IM90" i="6"/>
  <c r="IB90" i="6"/>
  <c r="IG90" i="6"/>
  <c r="IL90" i="6"/>
  <c r="HJ90" i="6"/>
  <c r="HO90" i="6"/>
  <c r="HT90" i="6"/>
  <c r="HI90" i="6"/>
  <c r="HN90" i="6"/>
  <c r="HS90" i="6"/>
  <c r="GQ90" i="6"/>
  <c r="GV90" i="6"/>
  <c r="HA90" i="6"/>
  <c r="GP90" i="6"/>
  <c r="GU90" i="6"/>
  <c r="GZ90" i="6"/>
  <c r="FX90" i="6"/>
  <c r="GC90" i="6"/>
  <c r="GH90" i="6"/>
  <c r="FW90" i="6"/>
  <c r="GB90" i="6"/>
  <c r="GG90" i="6"/>
  <c r="FE90" i="6"/>
  <c r="FJ90" i="6"/>
  <c r="FO90" i="6"/>
  <c r="FD90" i="6"/>
  <c r="FI90" i="6"/>
  <c r="FN90" i="6"/>
  <c r="DQ90" i="6"/>
  <c r="DV90" i="6"/>
  <c r="EA90" i="6"/>
  <c r="DP90" i="6"/>
  <c r="DU90" i="6"/>
  <c r="DZ90" i="6"/>
  <c r="DG90" i="6"/>
  <c r="DF90" i="6"/>
  <c r="DB90" i="6"/>
  <c r="DA90" i="6"/>
  <c r="CW90" i="6"/>
  <c r="CV90" i="6"/>
  <c r="CC90" i="6"/>
  <c r="CH90" i="6"/>
  <c r="CM90" i="6"/>
  <c r="CB90" i="6"/>
  <c r="CG90" i="6"/>
  <c r="CL90" i="6"/>
  <c r="BJ90" i="6"/>
  <c r="BO90" i="6"/>
  <c r="BT90" i="6"/>
  <c r="BI90" i="6"/>
  <c r="BN90" i="6"/>
  <c r="BS90" i="6"/>
  <c r="AD89" i="6"/>
  <c r="AD90" i="6"/>
  <c r="V89" i="6"/>
  <c r="V90" i="6"/>
  <c r="N89" i="6"/>
  <c r="N90" i="6"/>
  <c r="F89" i="6"/>
  <c r="F90" i="6"/>
  <c r="G90" i="6"/>
  <c r="SW89" i="6"/>
  <c r="TB89" i="6"/>
  <c r="TG89" i="6"/>
  <c r="SB89" i="6"/>
  <c r="SG89" i="6"/>
  <c r="SL89" i="6"/>
  <c r="SA89" i="6"/>
  <c r="SF89" i="6"/>
  <c r="SK89" i="6"/>
  <c r="RS89" i="6"/>
  <c r="RN89" i="6"/>
  <c r="RI89" i="6"/>
  <c r="QN89" i="6"/>
  <c r="QT89" i="6"/>
  <c r="QZ89" i="6"/>
  <c r="PP89" i="6"/>
  <c r="PV89" i="6"/>
  <c r="QB89" i="6"/>
  <c r="OR89" i="6"/>
  <c r="OX89" i="6"/>
  <c r="PD89" i="6"/>
  <c r="NT89" i="6"/>
  <c r="NZ89" i="6"/>
  <c r="OF89" i="6"/>
  <c r="MW89" i="6"/>
  <c r="NC89" i="6"/>
  <c r="NI89" i="6"/>
  <c r="LZ89" i="6"/>
  <c r="MF89" i="6"/>
  <c r="ML89" i="6"/>
  <c r="LH89" i="6"/>
  <c r="LN89" i="6"/>
  <c r="IZ89" i="6"/>
  <c r="JH89" i="6"/>
  <c r="JP89" i="6"/>
  <c r="IC89" i="6"/>
  <c r="IH89" i="6"/>
  <c r="IM89" i="6"/>
  <c r="IB89" i="6"/>
  <c r="IG89" i="6"/>
  <c r="IL89" i="6"/>
  <c r="HJ89" i="6"/>
  <c r="HO89" i="6"/>
  <c r="HT89" i="6"/>
  <c r="HI89" i="6"/>
  <c r="HN89" i="6"/>
  <c r="HS89" i="6"/>
  <c r="GQ89" i="6"/>
  <c r="GV89" i="6"/>
  <c r="HA89" i="6"/>
  <c r="GP89" i="6"/>
  <c r="GU89" i="6"/>
  <c r="GZ89" i="6"/>
  <c r="FX89" i="6"/>
  <c r="GC89" i="6"/>
  <c r="GH89" i="6"/>
  <c r="FW89" i="6"/>
  <c r="GB89" i="6"/>
  <c r="GG89" i="6"/>
  <c r="FE89" i="6"/>
  <c r="FJ89" i="6"/>
  <c r="FO89" i="6"/>
  <c r="FD89" i="6"/>
  <c r="FI89" i="6"/>
  <c r="FN89" i="6"/>
  <c r="DQ89" i="6"/>
  <c r="DV89" i="6"/>
  <c r="EA89" i="6"/>
  <c r="DP89" i="6"/>
  <c r="DU89" i="6"/>
  <c r="DZ89" i="6"/>
  <c r="DG89" i="6"/>
  <c r="DF89" i="6"/>
  <c r="DB89" i="6"/>
  <c r="DA89" i="6"/>
  <c r="CW89" i="6"/>
  <c r="CV89" i="6"/>
  <c r="CC89" i="6"/>
  <c r="CH89" i="6"/>
  <c r="CM89" i="6"/>
  <c r="CB89" i="6"/>
  <c r="CG89" i="6"/>
  <c r="CL89" i="6"/>
  <c r="BJ89" i="6"/>
  <c r="BO89" i="6"/>
  <c r="BT89" i="6"/>
  <c r="BI89" i="6"/>
  <c r="BN89" i="6"/>
  <c r="BS89" i="6"/>
  <c r="G89" i="6"/>
  <c r="SW88" i="6"/>
  <c r="TB88" i="6"/>
  <c r="TG88" i="6"/>
  <c r="SB88" i="6"/>
  <c r="SG88" i="6"/>
  <c r="SL88" i="6"/>
  <c r="SA88" i="6"/>
  <c r="SF88" i="6"/>
  <c r="SK88" i="6"/>
  <c r="RS88" i="6"/>
  <c r="RN88" i="6"/>
  <c r="RI88" i="6"/>
  <c r="QN88" i="6"/>
  <c r="QT88" i="6"/>
  <c r="QZ88" i="6"/>
  <c r="PP88" i="6"/>
  <c r="PV88" i="6"/>
  <c r="QB88" i="6"/>
  <c r="OR88" i="6"/>
  <c r="OX88" i="6"/>
  <c r="PD88" i="6"/>
  <c r="NT88" i="6"/>
  <c r="NZ88" i="6"/>
  <c r="OF88" i="6"/>
  <c r="MW88" i="6"/>
  <c r="NC88" i="6"/>
  <c r="NI88" i="6"/>
  <c r="LZ88" i="6"/>
  <c r="MF88" i="6"/>
  <c r="ML88" i="6"/>
  <c r="LH88" i="6"/>
  <c r="LN88" i="6"/>
  <c r="IZ88" i="6"/>
  <c r="JH88" i="6"/>
  <c r="JP88" i="6"/>
  <c r="IC88" i="6"/>
  <c r="IH88" i="6"/>
  <c r="IM88" i="6"/>
  <c r="IB88" i="6"/>
  <c r="IG88" i="6"/>
  <c r="IL88" i="6"/>
  <c r="HJ88" i="6"/>
  <c r="HO88" i="6"/>
  <c r="HT88" i="6"/>
  <c r="HI88" i="6"/>
  <c r="HN88" i="6"/>
  <c r="HS88" i="6"/>
  <c r="GQ88" i="6"/>
  <c r="GV88" i="6"/>
  <c r="HA88" i="6"/>
  <c r="GP88" i="6"/>
  <c r="GU88" i="6"/>
  <c r="GZ88" i="6"/>
  <c r="FX88" i="6"/>
  <c r="GC88" i="6"/>
  <c r="GH88" i="6"/>
  <c r="FW88" i="6"/>
  <c r="GB88" i="6"/>
  <c r="GG88" i="6"/>
  <c r="FE88" i="6"/>
  <c r="FJ88" i="6"/>
  <c r="FO88" i="6"/>
  <c r="FD88" i="6"/>
  <c r="FI88" i="6"/>
  <c r="FN88" i="6"/>
  <c r="DQ88" i="6"/>
  <c r="DV88" i="6"/>
  <c r="EA88" i="6"/>
  <c r="DP88" i="6"/>
  <c r="DU88" i="6"/>
  <c r="DZ88" i="6"/>
  <c r="DG88" i="6"/>
  <c r="DF88" i="6"/>
  <c r="DB88" i="6"/>
  <c r="DA88" i="6"/>
  <c r="CW88" i="6"/>
  <c r="CV88" i="6"/>
  <c r="CC88" i="6"/>
  <c r="CH88" i="6"/>
  <c r="CM88" i="6"/>
  <c r="CB88" i="6"/>
  <c r="CG88" i="6"/>
  <c r="CL88" i="6"/>
  <c r="BJ88" i="6"/>
  <c r="BO88" i="6"/>
  <c r="BT88" i="6"/>
  <c r="BI88" i="6"/>
  <c r="BN88" i="6"/>
  <c r="BS88" i="6"/>
  <c r="SW87" i="6"/>
  <c r="TB87" i="6"/>
  <c r="TG87" i="6"/>
  <c r="SB87" i="6"/>
  <c r="SG87" i="6"/>
  <c r="SL87" i="6"/>
  <c r="SA87" i="6"/>
  <c r="SF87" i="6"/>
  <c r="SK87" i="6"/>
  <c r="RS87" i="6"/>
  <c r="RN87" i="6"/>
  <c r="RI87" i="6"/>
  <c r="QN87" i="6"/>
  <c r="QT87" i="6"/>
  <c r="QZ87" i="6"/>
  <c r="PP87" i="6"/>
  <c r="PV87" i="6"/>
  <c r="QB87" i="6"/>
  <c r="OR87" i="6"/>
  <c r="OX87" i="6"/>
  <c r="PD87" i="6"/>
  <c r="NT87" i="6"/>
  <c r="NZ87" i="6"/>
  <c r="OF87" i="6"/>
  <c r="MW87" i="6"/>
  <c r="NC87" i="6"/>
  <c r="NI87" i="6"/>
  <c r="LZ87" i="6"/>
  <c r="MF87" i="6"/>
  <c r="ML87" i="6"/>
  <c r="LH87" i="6"/>
  <c r="LN87" i="6"/>
  <c r="IZ87" i="6"/>
  <c r="JH87" i="6"/>
  <c r="JP87" i="6"/>
  <c r="IC87" i="6"/>
  <c r="IH87" i="6"/>
  <c r="IM87" i="6"/>
  <c r="IB87" i="6"/>
  <c r="IG87" i="6"/>
  <c r="IL87" i="6"/>
  <c r="HJ87" i="6"/>
  <c r="HO87" i="6"/>
  <c r="HT87" i="6"/>
  <c r="HI87" i="6"/>
  <c r="HN87" i="6"/>
  <c r="HS87" i="6"/>
  <c r="GQ87" i="6"/>
  <c r="GV87" i="6"/>
  <c r="HA87" i="6"/>
  <c r="GP87" i="6"/>
  <c r="GU87" i="6"/>
  <c r="GZ87" i="6"/>
  <c r="FX87" i="6"/>
  <c r="GC87" i="6"/>
  <c r="GH87" i="6"/>
  <c r="FW87" i="6"/>
  <c r="GB87" i="6"/>
  <c r="GG87" i="6"/>
  <c r="FE87" i="6"/>
  <c r="FJ87" i="6"/>
  <c r="FO87" i="6"/>
  <c r="FD87" i="6"/>
  <c r="FI87" i="6"/>
  <c r="FN87" i="6"/>
  <c r="DQ87" i="6"/>
  <c r="DV87" i="6"/>
  <c r="EA87" i="6"/>
  <c r="DP87" i="6"/>
  <c r="DU87" i="6"/>
  <c r="DZ87" i="6"/>
  <c r="DG87" i="6"/>
  <c r="DF87" i="6"/>
  <c r="DB87" i="6"/>
  <c r="DA87" i="6"/>
  <c r="CW87" i="6"/>
  <c r="CV87" i="6"/>
  <c r="CC87" i="6"/>
  <c r="CH87" i="6"/>
  <c r="CM87" i="6"/>
  <c r="CB87" i="6"/>
  <c r="CG87" i="6"/>
  <c r="CL87" i="6"/>
  <c r="BJ87" i="6"/>
  <c r="BO87" i="6"/>
  <c r="BT87" i="6"/>
  <c r="BI87" i="6"/>
  <c r="BN87" i="6"/>
  <c r="BS87" i="6"/>
  <c r="AM87" i="6"/>
  <c r="AS87" i="6"/>
  <c r="AY87" i="6"/>
  <c r="AL87" i="6"/>
  <c r="AR87" i="6"/>
  <c r="AX87" i="6"/>
  <c r="SW86" i="6"/>
  <c r="TB86" i="6"/>
  <c r="TG86" i="6"/>
  <c r="SB86" i="6"/>
  <c r="SG86" i="6"/>
  <c r="SL86" i="6"/>
  <c r="SA86" i="6"/>
  <c r="SF86" i="6"/>
  <c r="SK86" i="6"/>
  <c r="RS86" i="6"/>
  <c r="RN86" i="6"/>
  <c r="RI86" i="6"/>
  <c r="QN86" i="6"/>
  <c r="QT86" i="6"/>
  <c r="QZ86" i="6"/>
  <c r="PP86" i="6"/>
  <c r="PV86" i="6"/>
  <c r="QB86" i="6"/>
  <c r="OR86" i="6"/>
  <c r="OX86" i="6"/>
  <c r="PD86" i="6"/>
  <c r="NT86" i="6"/>
  <c r="NZ86" i="6"/>
  <c r="OF86" i="6"/>
  <c r="MW86" i="6"/>
  <c r="NC86" i="6"/>
  <c r="NI86" i="6"/>
  <c r="LZ86" i="6"/>
  <c r="MF86" i="6"/>
  <c r="ML86" i="6"/>
  <c r="LH86" i="6"/>
  <c r="LN86" i="6"/>
  <c r="IZ86" i="6"/>
  <c r="JH86" i="6"/>
  <c r="JP86" i="6"/>
  <c r="IC86" i="6"/>
  <c r="IH86" i="6"/>
  <c r="IM86" i="6"/>
  <c r="IB86" i="6"/>
  <c r="IG86" i="6"/>
  <c r="IL86" i="6"/>
  <c r="HJ86" i="6"/>
  <c r="HO86" i="6"/>
  <c r="HT86" i="6"/>
  <c r="HI86" i="6"/>
  <c r="HN86" i="6"/>
  <c r="HS86" i="6"/>
  <c r="GQ86" i="6"/>
  <c r="GV86" i="6"/>
  <c r="HA86" i="6"/>
  <c r="GP86" i="6"/>
  <c r="GU86" i="6"/>
  <c r="GZ86" i="6"/>
  <c r="FX86" i="6"/>
  <c r="GC86" i="6"/>
  <c r="GH86" i="6"/>
  <c r="FW86" i="6"/>
  <c r="GB86" i="6"/>
  <c r="GG86" i="6"/>
  <c r="FE86" i="6"/>
  <c r="FJ86" i="6"/>
  <c r="FO86" i="6"/>
  <c r="FD86" i="6"/>
  <c r="FI86" i="6"/>
  <c r="FN86" i="6"/>
  <c r="DQ86" i="6"/>
  <c r="DV86" i="6"/>
  <c r="EA86" i="6"/>
  <c r="DP86" i="6"/>
  <c r="DU86" i="6"/>
  <c r="DZ86" i="6"/>
  <c r="DG86" i="6"/>
  <c r="DF86" i="6"/>
  <c r="DB86" i="6"/>
  <c r="DA86" i="6"/>
  <c r="CW86" i="6"/>
  <c r="CV86" i="6"/>
  <c r="CC86" i="6"/>
  <c r="CH86" i="6"/>
  <c r="CM86" i="6"/>
  <c r="CB86" i="6"/>
  <c r="CG86" i="6"/>
  <c r="CL86" i="6"/>
  <c r="BJ86" i="6"/>
  <c r="BO86" i="6"/>
  <c r="BT86" i="6"/>
  <c r="BI86" i="6"/>
  <c r="BN86" i="6"/>
  <c r="BS86" i="6"/>
  <c r="AM86" i="6"/>
  <c r="AS86" i="6"/>
  <c r="AY86" i="6"/>
  <c r="AL86" i="6"/>
  <c r="AR86" i="6"/>
  <c r="AX86" i="6"/>
  <c r="SW85" i="6"/>
  <c r="TB85" i="6"/>
  <c r="TG85" i="6"/>
  <c r="SB85" i="6"/>
  <c r="SG85" i="6"/>
  <c r="SL85" i="6"/>
  <c r="SA85" i="6"/>
  <c r="SF85" i="6"/>
  <c r="SK85" i="6"/>
  <c r="RS85" i="6"/>
  <c r="RN85" i="6"/>
  <c r="RI85" i="6"/>
  <c r="QN85" i="6"/>
  <c r="QT85" i="6"/>
  <c r="QZ85" i="6"/>
  <c r="PP85" i="6"/>
  <c r="PV85" i="6"/>
  <c r="QB85" i="6"/>
  <c r="OR85" i="6"/>
  <c r="OX85" i="6"/>
  <c r="PD85" i="6"/>
  <c r="NT85" i="6"/>
  <c r="NZ85" i="6"/>
  <c r="OF85" i="6"/>
  <c r="MW85" i="6"/>
  <c r="NC85" i="6"/>
  <c r="NI85" i="6"/>
  <c r="LZ85" i="6"/>
  <c r="MF85" i="6"/>
  <c r="ML85" i="6"/>
  <c r="LH85" i="6"/>
  <c r="LN85" i="6"/>
  <c r="IZ85" i="6"/>
  <c r="JH85" i="6"/>
  <c r="JP85" i="6"/>
  <c r="IC85" i="6"/>
  <c r="IH85" i="6"/>
  <c r="IM85" i="6"/>
  <c r="IB85" i="6"/>
  <c r="IG85" i="6"/>
  <c r="IL85" i="6"/>
  <c r="HJ85" i="6"/>
  <c r="HO85" i="6"/>
  <c r="HT85" i="6"/>
  <c r="HI85" i="6"/>
  <c r="HN85" i="6"/>
  <c r="HS85" i="6"/>
  <c r="GQ85" i="6"/>
  <c r="GV85" i="6"/>
  <c r="HA85" i="6"/>
  <c r="GP85" i="6"/>
  <c r="GU85" i="6"/>
  <c r="GZ85" i="6"/>
  <c r="FX85" i="6"/>
  <c r="GC85" i="6"/>
  <c r="GH85" i="6"/>
  <c r="FW85" i="6"/>
  <c r="GB85" i="6"/>
  <c r="GG85" i="6"/>
  <c r="FE85" i="6"/>
  <c r="FJ85" i="6"/>
  <c r="FO85" i="6"/>
  <c r="FD85" i="6"/>
  <c r="FI85" i="6"/>
  <c r="FN85" i="6"/>
  <c r="DQ85" i="6"/>
  <c r="DV85" i="6"/>
  <c r="EA85" i="6"/>
  <c r="DP85" i="6"/>
  <c r="DU85" i="6"/>
  <c r="DZ85" i="6"/>
  <c r="DG85" i="6"/>
  <c r="DF85" i="6"/>
  <c r="DB85" i="6"/>
  <c r="DA85" i="6"/>
  <c r="CW85" i="6"/>
  <c r="CV85" i="6"/>
  <c r="CC85" i="6"/>
  <c r="CH85" i="6"/>
  <c r="CM85" i="6"/>
  <c r="CB85" i="6"/>
  <c r="CG85" i="6"/>
  <c r="CL85" i="6"/>
  <c r="BJ85" i="6"/>
  <c r="BO85" i="6"/>
  <c r="BT85" i="6"/>
  <c r="BI85" i="6"/>
  <c r="BN85" i="6"/>
  <c r="BS85" i="6"/>
  <c r="AM85" i="6"/>
  <c r="AS85" i="6"/>
  <c r="AY85" i="6"/>
  <c r="AL85" i="6"/>
  <c r="AR85" i="6"/>
  <c r="AX85" i="6"/>
  <c r="AE80" i="6"/>
  <c r="AE82" i="6"/>
  <c r="AE83" i="6"/>
  <c r="AD85" i="6"/>
  <c r="W80" i="6"/>
  <c r="W82" i="6"/>
  <c r="W83" i="6"/>
  <c r="V85" i="6"/>
  <c r="O80" i="6"/>
  <c r="O82" i="6"/>
  <c r="O83" i="6"/>
  <c r="N85" i="6"/>
  <c r="G82" i="6"/>
  <c r="G83" i="6"/>
  <c r="F85" i="6"/>
  <c r="SW84" i="6"/>
  <c r="TB84" i="6"/>
  <c r="TG84" i="6"/>
  <c r="SB84" i="6"/>
  <c r="SG84" i="6"/>
  <c r="SL84" i="6"/>
  <c r="SA84" i="6"/>
  <c r="SF84" i="6"/>
  <c r="SK84" i="6"/>
  <c r="RS84" i="6"/>
  <c r="RN84" i="6"/>
  <c r="RI84" i="6"/>
  <c r="QN84" i="6"/>
  <c r="QT84" i="6"/>
  <c r="QZ84" i="6"/>
  <c r="PP84" i="6"/>
  <c r="PV84" i="6"/>
  <c r="QB84" i="6"/>
  <c r="OR84" i="6"/>
  <c r="OX84" i="6"/>
  <c r="PD84" i="6"/>
  <c r="NT84" i="6"/>
  <c r="NZ84" i="6"/>
  <c r="OF84" i="6"/>
  <c r="MW84" i="6"/>
  <c r="NC84" i="6"/>
  <c r="NI84" i="6"/>
  <c r="LZ84" i="6"/>
  <c r="MF84" i="6"/>
  <c r="ML84" i="6"/>
  <c r="LH84" i="6"/>
  <c r="LN84" i="6"/>
  <c r="IZ84" i="6"/>
  <c r="JH84" i="6"/>
  <c r="JP84" i="6"/>
  <c r="IC84" i="6"/>
  <c r="IH84" i="6"/>
  <c r="IM84" i="6"/>
  <c r="IB84" i="6"/>
  <c r="IG84" i="6"/>
  <c r="IL84" i="6"/>
  <c r="HJ84" i="6"/>
  <c r="HO84" i="6"/>
  <c r="HT84" i="6"/>
  <c r="HI84" i="6"/>
  <c r="HN84" i="6"/>
  <c r="HS84" i="6"/>
  <c r="GQ84" i="6"/>
  <c r="GV84" i="6"/>
  <c r="HA84" i="6"/>
  <c r="GP84" i="6"/>
  <c r="GU84" i="6"/>
  <c r="GZ84" i="6"/>
  <c r="FX84" i="6"/>
  <c r="GC84" i="6"/>
  <c r="GH84" i="6"/>
  <c r="FW84" i="6"/>
  <c r="GB84" i="6"/>
  <c r="GG84" i="6"/>
  <c r="FE84" i="6"/>
  <c r="FJ84" i="6"/>
  <c r="FO84" i="6"/>
  <c r="FD84" i="6"/>
  <c r="FI84" i="6"/>
  <c r="FN84" i="6"/>
  <c r="DQ84" i="6"/>
  <c r="DV84" i="6"/>
  <c r="EA84" i="6"/>
  <c r="DP84" i="6"/>
  <c r="DU84" i="6"/>
  <c r="DZ84" i="6"/>
  <c r="DG84" i="6"/>
  <c r="DF84" i="6"/>
  <c r="DB84" i="6"/>
  <c r="DA84" i="6"/>
  <c r="CW84" i="6"/>
  <c r="CV84" i="6"/>
  <c r="CC84" i="6"/>
  <c r="CH84" i="6"/>
  <c r="CM84" i="6"/>
  <c r="CB84" i="6"/>
  <c r="CG84" i="6"/>
  <c r="CL84" i="6"/>
  <c r="BJ84" i="6"/>
  <c r="BO84" i="6"/>
  <c r="BT84" i="6"/>
  <c r="BI84" i="6"/>
  <c r="BN84" i="6"/>
  <c r="BS84" i="6"/>
  <c r="AM84" i="6"/>
  <c r="AS84" i="6"/>
  <c r="AY84" i="6"/>
  <c r="AL84" i="6"/>
  <c r="AR84" i="6"/>
  <c r="AX84" i="6"/>
  <c r="AD84" i="6"/>
  <c r="V84" i="6"/>
  <c r="N84" i="6"/>
  <c r="F84" i="6"/>
  <c r="SW83" i="6"/>
  <c r="TB83" i="6"/>
  <c r="TG83" i="6"/>
  <c r="SB83" i="6"/>
  <c r="SG83" i="6"/>
  <c r="SL83" i="6"/>
  <c r="SA83" i="6"/>
  <c r="SF83" i="6"/>
  <c r="SK83" i="6"/>
  <c r="RS83" i="6"/>
  <c r="RN83" i="6"/>
  <c r="RI83" i="6"/>
  <c r="QN83" i="6"/>
  <c r="QT83" i="6"/>
  <c r="QZ83" i="6"/>
  <c r="PP83" i="6"/>
  <c r="PV83" i="6"/>
  <c r="QB83" i="6"/>
  <c r="OR83" i="6"/>
  <c r="OX83" i="6"/>
  <c r="PD83" i="6"/>
  <c r="NT83" i="6"/>
  <c r="NZ83" i="6"/>
  <c r="OF83" i="6"/>
  <c r="MW83" i="6"/>
  <c r="NC83" i="6"/>
  <c r="NI83" i="6"/>
  <c r="LZ83" i="6"/>
  <c r="MF83" i="6"/>
  <c r="ML83" i="6"/>
  <c r="LH83" i="6"/>
  <c r="LN83" i="6"/>
  <c r="IZ83" i="6"/>
  <c r="JH83" i="6"/>
  <c r="JP83" i="6"/>
  <c r="IC83" i="6"/>
  <c r="IH83" i="6"/>
  <c r="IM83" i="6"/>
  <c r="IB83" i="6"/>
  <c r="IG83" i="6"/>
  <c r="IL83" i="6"/>
  <c r="HJ83" i="6"/>
  <c r="HO83" i="6"/>
  <c r="HT83" i="6"/>
  <c r="HI83" i="6"/>
  <c r="HN83" i="6"/>
  <c r="HS83" i="6"/>
  <c r="GQ83" i="6"/>
  <c r="GV83" i="6"/>
  <c r="HA83" i="6"/>
  <c r="GP83" i="6"/>
  <c r="GU83" i="6"/>
  <c r="GZ83" i="6"/>
  <c r="FX83" i="6"/>
  <c r="GC83" i="6"/>
  <c r="GH83" i="6"/>
  <c r="FW83" i="6"/>
  <c r="GB83" i="6"/>
  <c r="GG83" i="6"/>
  <c r="FE83" i="6"/>
  <c r="FJ83" i="6"/>
  <c r="FO83" i="6"/>
  <c r="FD83" i="6"/>
  <c r="FI83" i="6"/>
  <c r="FN83" i="6"/>
  <c r="EK83" i="6"/>
  <c r="EP83" i="6"/>
  <c r="EU83" i="6"/>
  <c r="EJ83" i="6"/>
  <c r="EO83" i="6"/>
  <c r="ET83" i="6"/>
  <c r="DQ83" i="6"/>
  <c r="DV83" i="6"/>
  <c r="EA83" i="6"/>
  <c r="DP83" i="6"/>
  <c r="DU83" i="6"/>
  <c r="DZ83" i="6"/>
  <c r="DG83" i="6"/>
  <c r="DF83" i="6"/>
  <c r="DB83" i="6"/>
  <c r="DA83" i="6"/>
  <c r="CW83" i="6"/>
  <c r="CV83" i="6"/>
  <c r="CC83" i="6"/>
  <c r="CH83" i="6"/>
  <c r="CM83" i="6"/>
  <c r="CB83" i="6"/>
  <c r="CG83" i="6"/>
  <c r="CL83" i="6"/>
  <c r="BJ83" i="6"/>
  <c r="BO83" i="6"/>
  <c r="BT83" i="6"/>
  <c r="BI83" i="6"/>
  <c r="BN83" i="6"/>
  <c r="BS83" i="6"/>
  <c r="AM83" i="6"/>
  <c r="AS83" i="6"/>
  <c r="AY83" i="6"/>
  <c r="AL83" i="6"/>
  <c r="AR83" i="6"/>
  <c r="AX83" i="6"/>
  <c r="SW82" i="6"/>
  <c r="TB82" i="6"/>
  <c r="TG82" i="6"/>
  <c r="SB82" i="6"/>
  <c r="SG82" i="6"/>
  <c r="SL82" i="6"/>
  <c r="SA82" i="6"/>
  <c r="SF82" i="6"/>
  <c r="SK82" i="6"/>
  <c r="RS82" i="6"/>
  <c r="RN82" i="6"/>
  <c r="RI82" i="6"/>
  <c r="QN82" i="6"/>
  <c r="QT82" i="6"/>
  <c r="QZ82" i="6"/>
  <c r="PP82" i="6"/>
  <c r="PV82" i="6"/>
  <c r="QB82" i="6"/>
  <c r="OR82" i="6"/>
  <c r="OX82" i="6"/>
  <c r="PD82" i="6"/>
  <c r="NT82" i="6"/>
  <c r="NZ82" i="6"/>
  <c r="OF82" i="6"/>
  <c r="MW82" i="6"/>
  <c r="NC82" i="6"/>
  <c r="NI82" i="6"/>
  <c r="LZ82" i="6"/>
  <c r="MF82" i="6"/>
  <c r="ML82" i="6"/>
  <c r="LH82" i="6"/>
  <c r="LN82" i="6"/>
  <c r="IZ82" i="6"/>
  <c r="JH82" i="6"/>
  <c r="JP82" i="6"/>
  <c r="IC82" i="6"/>
  <c r="IH82" i="6"/>
  <c r="IM82" i="6"/>
  <c r="IB82" i="6"/>
  <c r="IG82" i="6"/>
  <c r="IL82" i="6"/>
  <c r="HJ82" i="6"/>
  <c r="HO82" i="6"/>
  <c r="HT82" i="6"/>
  <c r="HI82" i="6"/>
  <c r="HN82" i="6"/>
  <c r="HS82" i="6"/>
  <c r="GQ82" i="6"/>
  <c r="GV82" i="6"/>
  <c r="HA82" i="6"/>
  <c r="GP82" i="6"/>
  <c r="GU82" i="6"/>
  <c r="GZ82" i="6"/>
  <c r="FX82" i="6"/>
  <c r="GC82" i="6"/>
  <c r="GH82" i="6"/>
  <c r="FW82" i="6"/>
  <c r="GB82" i="6"/>
  <c r="GG82" i="6"/>
  <c r="FE82" i="6"/>
  <c r="FJ82" i="6"/>
  <c r="FO82" i="6"/>
  <c r="FD82" i="6"/>
  <c r="FI82" i="6"/>
  <c r="FN82" i="6"/>
  <c r="EK82" i="6"/>
  <c r="EP82" i="6"/>
  <c r="EU82" i="6"/>
  <c r="EJ82" i="6"/>
  <c r="EO82" i="6"/>
  <c r="ET82" i="6"/>
  <c r="DQ82" i="6"/>
  <c r="DV82" i="6"/>
  <c r="EA82" i="6"/>
  <c r="DP82" i="6"/>
  <c r="DU82" i="6"/>
  <c r="DZ82" i="6"/>
  <c r="DG82" i="6"/>
  <c r="DF82" i="6"/>
  <c r="DB82" i="6"/>
  <c r="DA82" i="6"/>
  <c r="CW82" i="6"/>
  <c r="CV82" i="6"/>
  <c r="CC82" i="6"/>
  <c r="CH82" i="6"/>
  <c r="CM82" i="6"/>
  <c r="CB82" i="6"/>
  <c r="CG82" i="6"/>
  <c r="CL82" i="6"/>
  <c r="BJ82" i="6"/>
  <c r="BO82" i="6"/>
  <c r="BT82" i="6"/>
  <c r="BI82" i="6"/>
  <c r="BN82" i="6"/>
  <c r="BS82" i="6"/>
  <c r="AM82" i="6"/>
  <c r="AS82" i="6"/>
  <c r="AY82" i="6"/>
  <c r="AL82" i="6"/>
  <c r="AR82" i="6"/>
  <c r="AX82" i="6"/>
  <c r="SW81" i="6"/>
  <c r="TB81" i="6"/>
  <c r="TG81" i="6"/>
  <c r="SB81" i="6"/>
  <c r="SG81" i="6"/>
  <c r="SL81" i="6"/>
  <c r="SA81" i="6"/>
  <c r="SF81" i="6"/>
  <c r="SK81" i="6"/>
  <c r="RS81" i="6"/>
  <c r="RN81" i="6"/>
  <c r="RI81" i="6"/>
  <c r="QN81" i="6"/>
  <c r="QT81" i="6"/>
  <c r="QZ81" i="6"/>
  <c r="PP81" i="6"/>
  <c r="PV81" i="6"/>
  <c r="QB81" i="6"/>
  <c r="OR81" i="6"/>
  <c r="OX81" i="6"/>
  <c r="PD81" i="6"/>
  <c r="NT81" i="6"/>
  <c r="NZ81" i="6"/>
  <c r="OF81" i="6"/>
  <c r="MW81" i="6"/>
  <c r="NC81" i="6"/>
  <c r="NI81" i="6"/>
  <c r="LZ81" i="6"/>
  <c r="MF81" i="6"/>
  <c r="ML81" i="6"/>
  <c r="LH81" i="6"/>
  <c r="LN81" i="6"/>
  <c r="IZ81" i="6"/>
  <c r="JH81" i="6"/>
  <c r="JP81" i="6"/>
  <c r="IC81" i="6"/>
  <c r="IH81" i="6"/>
  <c r="IM81" i="6"/>
  <c r="IB81" i="6"/>
  <c r="IG81" i="6"/>
  <c r="IL81" i="6"/>
  <c r="HJ81" i="6"/>
  <c r="HO81" i="6"/>
  <c r="HT81" i="6"/>
  <c r="HI81" i="6"/>
  <c r="HN81" i="6"/>
  <c r="HS81" i="6"/>
  <c r="GQ81" i="6"/>
  <c r="GV81" i="6"/>
  <c r="HA81" i="6"/>
  <c r="GP81" i="6"/>
  <c r="GU81" i="6"/>
  <c r="GZ81" i="6"/>
  <c r="FX81" i="6"/>
  <c r="GC81" i="6"/>
  <c r="GH81" i="6"/>
  <c r="FW81" i="6"/>
  <c r="GB81" i="6"/>
  <c r="GG81" i="6"/>
  <c r="FE81" i="6"/>
  <c r="FJ81" i="6"/>
  <c r="FO81" i="6"/>
  <c r="FD81" i="6"/>
  <c r="FI81" i="6"/>
  <c r="FN81" i="6"/>
  <c r="EK81" i="6"/>
  <c r="EP81" i="6"/>
  <c r="EU81" i="6"/>
  <c r="EJ81" i="6"/>
  <c r="EO81" i="6"/>
  <c r="ET81" i="6"/>
  <c r="DQ81" i="6"/>
  <c r="DV81" i="6"/>
  <c r="EA81" i="6"/>
  <c r="DP81" i="6"/>
  <c r="DU81" i="6"/>
  <c r="DZ81" i="6"/>
  <c r="DG81" i="6"/>
  <c r="DF81" i="6"/>
  <c r="DB81" i="6"/>
  <c r="DA81" i="6"/>
  <c r="CW81" i="6"/>
  <c r="CV81" i="6"/>
  <c r="CC81" i="6"/>
  <c r="CH81" i="6"/>
  <c r="CM81" i="6"/>
  <c r="CB81" i="6"/>
  <c r="CG81" i="6"/>
  <c r="CL81" i="6"/>
  <c r="BJ81" i="6"/>
  <c r="BO81" i="6"/>
  <c r="BT81" i="6"/>
  <c r="BI81" i="6"/>
  <c r="BN81" i="6"/>
  <c r="BS81" i="6"/>
  <c r="AM81" i="6"/>
  <c r="AS81" i="6"/>
  <c r="AY81" i="6"/>
  <c r="AL81" i="6"/>
  <c r="AR81" i="6"/>
  <c r="AX81" i="6"/>
  <c r="SW80" i="6"/>
  <c r="TB80" i="6"/>
  <c r="TG80" i="6"/>
  <c r="SB80" i="6"/>
  <c r="SG80" i="6"/>
  <c r="SL80" i="6"/>
  <c r="SA80" i="6"/>
  <c r="SF80" i="6"/>
  <c r="SK80" i="6"/>
  <c r="RS80" i="6"/>
  <c r="RN80" i="6"/>
  <c r="RI80" i="6"/>
  <c r="QN80" i="6"/>
  <c r="QT80" i="6"/>
  <c r="QZ80" i="6"/>
  <c r="PP80" i="6"/>
  <c r="PV80" i="6"/>
  <c r="QB80" i="6"/>
  <c r="OR80" i="6"/>
  <c r="OX80" i="6"/>
  <c r="PD80" i="6"/>
  <c r="NT80" i="6"/>
  <c r="NZ80" i="6"/>
  <c r="OF80" i="6"/>
  <c r="MW80" i="6"/>
  <c r="NC80" i="6"/>
  <c r="NI80" i="6"/>
  <c r="LZ80" i="6"/>
  <c r="MF80" i="6"/>
  <c r="ML80" i="6"/>
  <c r="LH80" i="6"/>
  <c r="LN80" i="6"/>
  <c r="IZ80" i="6"/>
  <c r="JH80" i="6"/>
  <c r="JP80" i="6"/>
  <c r="IC80" i="6"/>
  <c r="IH80" i="6"/>
  <c r="IM80" i="6"/>
  <c r="IB80" i="6"/>
  <c r="IG80" i="6"/>
  <c r="IL80" i="6"/>
  <c r="HJ80" i="6"/>
  <c r="HO80" i="6"/>
  <c r="HT80" i="6"/>
  <c r="HI80" i="6"/>
  <c r="HN80" i="6"/>
  <c r="HS80" i="6"/>
  <c r="GQ80" i="6"/>
  <c r="GV80" i="6"/>
  <c r="HA80" i="6"/>
  <c r="GP80" i="6"/>
  <c r="GU80" i="6"/>
  <c r="GZ80" i="6"/>
  <c r="FX80" i="6"/>
  <c r="GC80" i="6"/>
  <c r="GH80" i="6"/>
  <c r="FW80" i="6"/>
  <c r="GB80" i="6"/>
  <c r="GG80" i="6"/>
  <c r="FE80" i="6"/>
  <c r="FJ80" i="6"/>
  <c r="FO80" i="6"/>
  <c r="FD80" i="6"/>
  <c r="FI80" i="6"/>
  <c r="FN80" i="6"/>
  <c r="EK80" i="6"/>
  <c r="EP80" i="6"/>
  <c r="EU80" i="6"/>
  <c r="EJ80" i="6"/>
  <c r="EO80" i="6"/>
  <c r="ET80" i="6"/>
  <c r="DQ80" i="6"/>
  <c r="DV80" i="6"/>
  <c r="EA80" i="6"/>
  <c r="DP80" i="6"/>
  <c r="DU80" i="6"/>
  <c r="DZ80" i="6"/>
  <c r="DG80" i="6"/>
  <c r="DF80" i="6"/>
  <c r="DB80" i="6"/>
  <c r="DA80" i="6"/>
  <c r="CW80" i="6"/>
  <c r="CV80" i="6"/>
  <c r="CC80" i="6"/>
  <c r="CH80" i="6"/>
  <c r="CM80" i="6"/>
  <c r="CB80" i="6"/>
  <c r="CG80" i="6"/>
  <c r="CL80" i="6"/>
  <c r="BJ80" i="6"/>
  <c r="BO80" i="6"/>
  <c r="BT80" i="6"/>
  <c r="BI80" i="6"/>
  <c r="BN80" i="6"/>
  <c r="BS80" i="6"/>
  <c r="AM80" i="6"/>
  <c r="AS80" i="6"/>
  <c r="AY80" i="6"/>
  <c r="AL80" i="6"/>
  <c r="AR80" i="6"/>
  <c r="AX80" i="6"/>
  <c r="SW79" i="6"/>
  <c r="TB79" i="6"/>
  <c r="TG79" i="6"/>
  <c r="SB79" i="6"/>
  <c r="SG79" i="6"/>
  <c r="SL79" i="6"/>
  <c r="SA79" i="6"/>
  <c r="SF79" i="6"/>
  <c r="SK79" i="6"/>
  <c r="RS79" i="6"/>
  <c r="RN79" i="6"/>
  <c r="RI79" i="6"/>
  <c r="QN79" i="6"/>
  <c r="QT79" i="6"/>
  <c r="QZ79" i="6"/>
  <c r="PP79" i="6"/>
  <c r="PV79" i="6"/>
  <c r="QB79" i="6"/>
  <c r="OR79" i="6"/>
  <c r="OX79" i="6"/>
  <c r="PD79" i="6"/>
  <c r="NT79" i="6"/>
  <c r="NZ79" i="6"/>
  <c r="OF79" i="6"/>
  <c r="MW79" i="6"/>
  <c r="NC79" i="6"/>
  <c r="NI79" i="6"/>
  <c r="LZ79" i="6"/>
  <c r="MF79" i="6"/>
  <c r="ML79" i="6"/>
  <c r="LH79" i="6"/>
  <c r="LN79" i="6"/>
  <c r="IZ79" i="6"/>
  <c r="JH79" i="6"/>
  <c r="JP79" i="6"/>
  <c r="IC79" i="6"/>
  <c r="IH79" i="6"/>
  <c r="IM79" i="6"/>
  <c r="IB79" i="6"/>
  <c r="IG79" i="6"/>
  <c r="IL79" i="6"/>
  <c r="HJ79" i="6"/>
  <c r="HO79" i="6"/>
  <c r="HT79" i="6"/>
  <c r="HI79" i="6"/>
  <c r="HN79" i="6"/>
  <c r="HS79" i="6"/>
  <c r="GQ79" i="6"/>
  <c r="GV79" i="6"/>
  <c r="HA79" i="6"/>
  <c r="GP79" i="6"/>
  <c r="GU79" i="6"/>
  <c r="GZ79" i="6"/>
  <c r="FX79" i="6"/>
  <c r="GC79" i="6"/>
  <c r="GH79" i="6"/>
  <c r="FW79" i="6"/>
  <c r="GB79" i="6"/>
  <c r="GG79" i="6"/>
  <c r="FE79" i="6"/>
  <c r="FJ79" i="6"/>
  <c r="FO79" i="6"/>
  <c r="FD79" i="6"/>
  <c r="FI79" i="6"/>
  <c r="FN79" i="6"/>
  <c r="EK79" i="6"/>
  <c r="EP79" i="6"/>
  <c r="EU79" i="6"/>
  <c r="EJ79" i="6"/>
  <c r="EO79" i="6"/>
  <c r="ET79" i="6"/>
  <c r="DQ79" i="6"/>
  <c r="DV79" i="6"/>
  <c r="EA79" i="6"/>
  <c r="DP79" i="6"/>
  <c r="DU79" i="6"/>
  <c r="DZ79" i="6"/>
  <c r="DG79" i="6"/>
  <c r="DF79" i="6"/>
  <c r="DB79" i="6"/>
  <c r="DA79" i="6"/>
  <c r="CW79" i="6"/>
  <c r="CV79" i="6"/>
  <c r="CC79" i="6"/>
  <c r="CH79" i="6"/>
  <c r="CM79" i="6"/>
  <c r="CB79" i="6"/>
  <c r="CG79" i="6"/>
  <c r="CL79" i="6"/>
  <c r="BJ79" i="6"/>
  <c r="BO79" i="6"/>
  <c r="BT79" i="6"/>
  <c r="BI79" i="6"/>
  <c r="BN79" i="6"/>
  <c r="BS79" i="6"/>
  <c r="AM79" i="6"/>
  <c r="AS79" i="6"/>
  <c r="AY79" i="6"/>
  <c r="AL79" i="6"/>
  <c r="AR79" i="6"/>
  <c r="AX79" i="6"/>
  <c r="SW78" i="6"/>
  <c r="TB78" i="6"/>
  <c r="TG78" i="6"/>
  <c r="SB78" i="6"/>
  <c r="SG78" i="6"/>
  <c r="SL78" i="6"/>
  <c r="SA78" i="6"/>
  <c r="SF78" i="6"/>
  <c r="SK78" i="6"/>
  <c r="RS78" i="6"/>
  <c r="RN78" i="6"/>
  <c r="RI78" i="6"/>
  <c r="QN78" i="6"/>
  <c r="QT78" i="6"/>
  <c r="QZ78" i="6"/>
  <c r="PP78" i="6"/>
  <c r="PV78" i="6"/>
  <c r="QB78" i="6"/>
  <c r="OR78" i="6"/>
  <c r="OX78" i="6"/>
  <c r="PD78" i="6"/>
  <c r="NT78" i="6"/>
  <c r="NZ78" i="6"/>
  <c r="OF78" i="6"/>
  <c r="MW78" i="6"/>
  <c r="NC78" i="6"/>
  <c r="NI78" i="6"/>
  <c r="LZ78" i="6"/>
  <c r="MF78" i="6"/>
  <c r="ML78" i="6"/>
  <c r="LH78" i="6"/>
  <c r="LN78" i="6"/>
  <c r="IZ78" i="6"/>
  <c r="JH78" i="6"/>
  <c r="JP78" i="6"/>
  <c r="IC78" i="6"/>
  <c r="IH78" i="6"/>
  <c r="IM78" i="6"/>
  <c r="IB78" i="6"/>
  <c r="IG78" i="6"/>
  <c r="IL78" i="6"/>
  <c r="HJ78" i="6"/>
  <c r="HO78" i="6"/>
  <c r="HT78" i="6"/>
  <c r="HI78" i="6"/>
  <c r="HN78" i="6"/>
  <c r="HS78" i="6"/>
  <c r="GQ78" i="6"/>
  <c r="GV78" i="6"/>
  <c r="HA78" i="6"/>
  <c r="GP78" i="6"/>
  <c r="GU78" i="6"/>
  <c r="GZ78" i="6"/>
  <c r="FX78" i="6"/>
  <c r="GC78" i="6"/>
  <c r="GH78" i="6"/>
  <c r="FW78" i="6"/>
  <c r="GB78" i="6"/>
  <c r="GG78" i="6"/>
  <c r="FE78" i="6"/>
  <c r="FJ78" i="6"/>
  <c r="FO78" i="6"/>
  <c r="FD78" i="6"/>
  <c r="FI78" i="6"/>
  <c r="FN78" i="6"/>
  <c r="EK78" i="6"/>
  <c r="EP78" i="6"/>
  <c r="EU78" i="6"/>
  <c r="EJ78" i="6"/>
  <c r="EO78" i="6"/>
  <c r="ET78" i="6"/>
  <c r="DQ78" i="6"/>
  <c r="DV78" i="6"/>
  <c r="EA78" i="6"/>
  <c r="DP78" i="6"/>
  <c r="DU78" i="6"/>
  <c r="DZ78" i="6"/>
  <c r="DG78" i="6"/>
  <c r="DF78" i="6"/>
  <c r="DB78" i="6"/>
  <c r="DA78" i="6"/>
  <c r="CW78" i="6"/>
  <c r="CV78" i="6"/>
  <c r="CC78" i="6"/>
  <c r="CH78" i="6"/>
  <c r="CM78" i="6"/>
  <c r="CB78" i="6"/>
  <c r="CG78" i="6"/>
  <c r="CL78" i="6"/>
  <c r="BJ78" i="6"/>
  <c r="BO78" i="6"/>
  <c r="BT78" i="6"/>
  <c r="BI78" i="6"/>
  <c r="BN78" i="6"/>
  <c r="BS78" i="6"/>
  <c r="AM78" i="6"/>
  <c r="AS78" i="6"/>
  <c r="AY78" i="6"/>
  <c r="AL78" i="6"/>
  <c r="AR78" i="6"/>
  <c r="AX78" i="6"/>
  <c r="SW77" i="6"/>
  <c r="TB77" i="6"/>
  <c r="TG77" i="6"/>
  <c r="SB77" i="6"/>
  <c r="SG77" i="6"/>
  <c r="SL77" i="6"/>
  <c r="SA77" i="6"/>
  <c r="SF77" i="6"/>
  <c r="SK77" i="6"/>
  <c r="RS77" i="6"/>
  <c r="RN77" i="6"/>
  <c r="RI77" i="6"/>
  <c r="QN77" i="6"/>
  <c r="QT77" i="6"/>
  <c r="QZ77" i="6"/>
  <c r="PP77" i="6"/>
  <c r="PV77" i="6"/>
  <c r="QB77" i="6"/>
  <c r="OR77" i="6"/>
  <c r="OX77" i="6"/>
  <c r="PD77" i="6"/>
  <c r="NT77" i="6"/>
  <c r="NZ77" i="6"/>
  <c r="OF77" i="6"/>
  <c r="MW77" i="6"/>
  <c r="NC77" i="6"/>
  <c r="NI77" i="6"/>
  <c r="LZ77" i="6"/>
  <c r="MF77" i="6"/>
  <c r="ML77" i="6"/>
  <c r="LH77" i="6"/>
  <c r="LN77" i="6"/>
  <c r="IZ77" i="6"/>
  <c r="JH77" i="6"/>
  <c r="JP77" i="6"/>
  <c r="IC77" i="6"/>
  <c r="IH77" i="6"/>
  <c r="IM77" i="6"/>
  <c r="IB77" i="6"/>
  <c r="IG77" i="6"/>
  <c r="IL77" i="6"/>
  <c r="HJ77" i="6"/>
  <c r="HO77" i="6"/>
  <c r="HT77" i="6"/>
  <c r="HI77" i="6"/>
  <c r="HN77" i="6"/>
  <c r="HS77" i="6"/>
  <c r="GQ77" i="6"/>
  <c r="GV77" i="6"/>
  <c r="HA77" i="6"/>
  <c r="GP77" i="6"/>
  <c r="GU77" i="6"/>
  <c r="GZ77" i="6"/>
  <c r="FX77" i="6"/>
  <c r="GC77" i="6"/>
  <c r="GH77" i="6"/>
  <c r="FW77" i="6"/>
  <c r="GB77" i="6"/>
  <c r="GG77" i="6"/>
  <c r="FE77" i="6"/>
  <c r="FJ77" i="6"/>
  <c r="FO77" i="6"/>
  <c r="FD77" i="6"/>
  <c r="FI77" i="6"/>
  <c r="FN77" i="6"/>
  <c r="EK77" i="6"/>
  <c r="EP77" i="6"/>
  <c r="EU77" i="6"/>
  <c r="EJ77" i="6"/>
  <c r="EO77" i="6"/>
  <c r="ET77" i="6"/>
  <c r="DQ77" i="6"/>
  <c r="DV77" i="6"/>
  <c r="EA77" i="6"/>
  <c r="DP77" i="6"/>
  <c r="DU77" i="6"/>
  <c r="DZ77" i="6"/>
  <c r="DG77" i="6"/>
  <c r="DF77" i="6"/>
  <c r="DB77" i="6"/>
  <c r="DA77" i="6"/>
  <c r="CW77" i="6"/>
  <c r="CV77" i="6"/>
  <c r="CC77" i="6"/>
  <c r="CH77" i="6"/>
  <c r="CM77" i="6"/>
  <c r="CB77" i="6"/>
  <c r="CG77" i="6"/>
  <c r="CL77" i="6"/>
  <c r="BJ77" i="6"/>
  <c r="BO77" i="6"/>
  <c r="BT77" i="6"/>
  <c r="BI77" i="6"/>
  <c r="BN77" i="6"/>
  <c r="BS77" i="6"/>
  <c r="AM77" i="6"/>
  <c r="AS77" i="6"/>
  <c r="AY77" i="6"/>
  <c r="AL77" i="6"/>
  <c r="AR77" i="6"/>
  <c r="AX77" i="6"/>
  <c r="SW76" i="6"/>
  <c r="TB76" i="6"/>
  <c r="TG76" i="6"/>
  <c r="SB76" i="6"/>
  <c r="SG76" i="6"/>
  <c r="SL76" i="6"/>
  <c r="SA76" i="6"/>
  <c r="SF76" i="6"/>
  <c r="SK76" i="6"/>
  <c r="RS76" i="6"/>
  <c r="RN76" i="6"/>
  <c r="RI76" i="6"/>
  <c r="QN76" i="6"/>
  <c r="QT76" i="6"/>
  <c r="QZ76" i="6"/>
  <c r="PP76" i="6"/>
  <c r="PV76" i="6"/>
  <c r="QB76" i="6"/>
  <c r="OR76" i="6"/>
  <c r="OX76" i="6"/>
  <c r="PD76" i="6"/>
  <c r="NT76" i="6"/>
  <c r="NZ76" i="6"/>
  <c r="OF76" i="6"/>
  <c r="MW76" i="6"/>
  <c r="NC76" i="6"/>
  <c r="NI76" i="6"/>
  <c r="LZ76" i="6"/>
  <c r="MF76" i="6"/>
  <c r="ML76" i="6"/>
  <c r="LH76" i="6"/>
  <c r="LN76" i="6"/>
  <c r="IZ76" i="6"/>
  <c r="JH76" i="6"/>
  <c r="JP76" i="6"/>
  <c r="IC76" i="6"/>
  <c r="IH76" i="6"/>
  <c r="IM76" i="6"/>
  <c r="IB76" i="6"/>
  <c r="IG76" i="6"/>
  <c r="IL76" i="6"/>
  <c r="HJ76" i="6"/>
  <c r="HO76" i="6"/>
  <c r="HT76" i="6"/>
  <c r="HI76" i="6"/>
  <c r="HN76" i="6"/>
  <c r="HS76" i="6"/>
  <c r="GQ76" i="6"/>
  <c r="GV76" i="6"/>
  <c r="HA76" i="6"/>
  <c r="GP76" i="6"/>
  <c r="GU76" i="6"/>
  <c r="GZ76" i="6"/>
  <c r="FX76" i="6"/>
  <c r="GC76" i="6"/>
  <c r="GH76" i="6"/>
  <c r="FW76" i="6"/>
  <c r="GB76" i="6"/>
  <c r="GG76" i="6"/>
  <c r="FE76" i="6"/>
  <c r="FJ76" i="6"/>
  <c r="FO76" i="6"/>
  <c r="FD76" i="6"/>
  <c r="FI76" i="6"/>
  <c r="FN76" i="6"/>
  <c r="EK76" i="6"/>
  <c r="EP76" i="6"/>
  <c r="EU76" i="6"/>
  <c r="EJ76" i="6"/>
  <c r="EO76" i="6"/>
  <c r="ET76" i="6"/>
  <c r="DQ76" i="6"/>
  <c r="DV76" i="6"/>
  <c r="EA76" i="6"/>
  <c r="DP76" i="6"/>
  <c r="DU76" i="6"/>
  <c r="DZ76" i="6"/>
  <c r="DG76" i="6"/>
  <c r="DF76" i="6"/>
  <c r="DB76" i="6"/>
  <c r="DA76" i="6"/>
  <c r="CW76" i="6"/>
  <c r="CV76" i="6"/>
  <c r="CC76" i="6"/>
  <c r="CH76" i="6"/>
  <c r="CM76" i="6"/>
  <c r="CB76" i="6"/>
  <c r="CG76" i="6"/>
  <c r="CL76" i="6"/>
  <c r="BJ76" i="6"/>
  <c r="BO76" i="6"/>
  <c r="BT76" i="6"/>
  <c r="BI76" i="6"/>
  <c r="BN76" i="6"/>
  <c r="BS76" i="6"/>
  <c r="AM76" i="6"/>
  <c r="AS76" i="6"/>
  <c r="AY76" i="6"/>
  <c r="AL76" i="6"/>
  <c r="AR76" i="6"/>
  <c r="AX76" i="6"/>
  <c r="SW75" i="6"/>
  <c r="TB75" i="6"/>
  <c r="TG75" i="6"/>
  <c r="SB75" i="6"/>
  <c r="SG75" i="6"/>
  <c r="SL75" i="6"/>
  <c r="SA75" i="6"/>
  <c r="SF75" i="6"/>
  <c r="SK75" i="6"/>
  <c r="RS75" i="6"/>
  <c r="RN75" i="6"/>
  <c r="RI75" i="6"/>
  <c r="QN75" i="6"/>
  <c r="QT75" i="6"/>
  <c r="QZ75" i="6"/>
  <c r="PP75" i="6"/>
  <c r="PV75" i="6"/>
  <c r="QB75" i="6"/>
  <c r="OR75" i="6"/>
  <c r="OX75" i="6"/>
  <c r="PD75" i="6"/>
  <c r="NT75" i="6"/>
  <c r="NZ75" i="6"/>
  <c r="OF75" i="6"/>
  <c r="MW75" i="6"/>
  <c r="NC75" i="6"/>
  <c r="NI75" i="6"/>
  <c r="LZ75" i="6"/>
  <c r="MF75" i="6"/>
  <c r="ML75" i="6"/>
  <c r="LH75" i="6"/>
  <c r="LN75" i="6"/>
  <c r="IZ75" i="6"/>
  <c r="JH75" i="6"/>
  <c r="JP75" i="6"/>
  <c r="IC75" i="6"/>
  <c r="IH75" i="6"/>
  <c r="IM75" i="6"/>
  <c r="IB75" i="6"/>
  <c r="IG75" i="6"/>
  <c r="IL75" i="6"/>
  <c r="HJ75" i="6"/>
  <c r="HO75" i="6"/>
  <c r="HT75" i="6"/>
  <c r="HI75" i="6"/>
  <c r="HN75" i="6"/>
  <c r="HS75" i="6"/>
  <c r="GQ75" i="6"/>
  <c r="GV75" i="6"/>
  <c r="HA75" i="6"/>
  <c r="GP75" i="6"/>
  <c r="GU75" i="6"/>
  <c r="GZ75" i="6"/>
  <c r="FX75" i="6"/>
  <c r="GC75" i="6"/>
  <c r="GH75" i="6"/>
  <c r="FW75" i="6"/>
  <c r="GB75" i="6"/>
  <c r="GG75" i="6"/>
  <c r="FE75" i="6"/>
  <c r="FJ75" i="6"/>
  <c r="FO75" i="6"/>
  <c r="FD75" i="6"/>
  <c r="FI75" i="6"/>
  <c r="FN75" i="6"/>
  <c r="EK75" i="6"/>
  <c r="EP75" i="6"/>
  <c r="EU75" i="6"/>
  <c r="EJ75" i="6"/>
  <c r="EO75" i="6"/>
  <c r="ET75" i="6"/>
  <c r="DQ75" i="6"/>
  <c r="DV75" i="6"/>
  <c r="EA75" i="6"/>
  <c r="DP75" i="6"/>
  <c r="DU75" i="6"/>
  <c r="DZ75" i="6"/>
  <c r="DG75" i="6"/>
  <c r="DF75" i="6"/>
  <c r="DB75" i="6"/>
  <c r="DA75" i="6"/>
  <c r="CW75" i="6"/>
  <c r="CV75" i="6"/>
  <c r="CC75" i="6"/>
  <c r="CH75" i="6"/>
  <c r="CM75" i="6"/>
  <c r="CB75" i="6"/>
  <c r="CG75" i="6"/>
  <c r="CL75" i="6"/>
  <c r="BJ75" i="6"/>
  <c r="BO75" i="6"/>
  <c r="BT75" i="6"/>
  <c r="BI75" i="6"/>
  <c r="BN75" i="6"/>
  <c r="BS75" i="6"/>
  <c r="AM75" i="6"/>
  <c r="AS75" i="6"/>
  <c r="AY75" i="6"/>
  <c r="AL75" i="6"/>
  <c r="AR75" i="6"/>
  <c r="AX75" i="6"/>
  <c r="SW74" i="6"/>
  <c r="TB74" i="6"/>
  <c r="TG74" i="6"/>
  <c r="SB74" i="6"/>
  <c r="SG74" i="6"/>
  <c r="SL74" i="6"/>
  <c r="SA74" i="6"/>
  <c r="SF74" i="6"/>
  <c r="SK74" i="6"/>
  <c r="RS74" i="6"/>
  <c r="RN74" i="6"/>
  <c r="RI74" i="6"/>
  <c r="QN74" i="6"/>
  <c r="QT74" i="6"/>
  <c r="QZ74" i="6"/>
  <c r="PP74" i="6"/>
  <c r="PV74" i="6"/>
  <c r="QB74" i="6"/>
  <c r="OR74" i="6"/>
  <c r="OX74" i="6"/>
  <c r="PD74" i="6"/>
  <c r="NT74" i="6"/>
  <c r="NZ74" i="6"/>
  <c r="OF74" i="6"/>
  <c r="MW74" i="6"/>
  <c r="NC74" i="6"/>
  <c r="NI74" i="6"/>
  <c r="LZ74" i="6"/>
  <c r="MF74" i="6"/>
  <c r="ML74" i="6"/>
  <c r="LH74" i="6"/>
  <c r="LN74" i="6"/>
  <c r="IZ74" i="6"/>
  <c r="JH74" i="6"/>
  <c r="JP74" i="6"/>
  <c r="IC74" i="6"/>
  <c r="IH74" i="6"/>
  <c r="IM74" i="6"/>
  <c r="IB74" i="6"/>
  <c r="IG74" i="6"/>
  <c r="IL74" i="6"/>
  <c r="HJ74" i="6"/>
  <c r="HO74" i="6"/>
  <c r="HT74" i="6"/>
  <c r="HI74" i="6"/>
  <c r="HN74" i="6"/>
  <c r="HS74" i="6"/>
  <c r="GQ74" i="6"/>
  <c r="GV74" i="6"/>
  <c r="HA74" i="6"/>
  <c r="GP74" i="6"/>
  <c r="GU74" i="6"/>
  <c r="GZ74" i="6"/>
  <c r="FX74" i="6"/>
  <c r="GC74" i="6"/>
  <c r="GH74" i="6"/>
  <c r="FW74" i="6"/>
  <c r="GB74" i="6"/>
  <c r="GG74" i="6"/>
  <c r="FE74" i="6"/>
  <c r="FJ74" i="6"/>
  <c r="FO74" i="6"/>
  <c r="FD74" i="6"/>
  <c r="FI74" i="6"/>
  <c r="FN74" i="6"/>
  <c r="EK74" i="6"/>
  <c r="EP74" i="6"/>
  <c r="EU74" i="6"/>
  <c r="EJ74" i="6"/>
  <c r="EO74" i="6"/>
  <c r="ET74" i="6"/>
  <c r="DQ74" i="6"/>
  <c r="DV74" i="6"/>
  <c r="EA74" i="6"/>
  <c r="DP74" i="6"/>
  <c r="DU74" i="6"/>
  <c r="DZ74" i="6"/>
  <c r="DG74" i="6"/>
  <c r="DF74" i="6"/>
  <c r="DB74" i="6"/>
  <c r="DA74" i="6"/>
  <c r="CW74" i="6"/>
  <c r="CV74" i="6"/>
  <c r="CC74" i="6"/>
  <c r="CH74" i="6"/>
  <c r="CM74" i="6"/>
  <c r="CB74" i="6"/>
  <c r="CG74" i="6"/>
  <c r="CL74" i="6"/>
  <c r="BJ74" i="6"/>
  <c r="BO74" i="6"/>
  <c r="BT74" i="6"/>
  <c r="BI74" i="6"/>
  <c r="BN74" i="6"/>
  <c r="BS74" i="6"/>
  <c r="AM74" i="6"/>
  <c r="AS74" i="6"/>
  <c r="AY74" i="6"/>
  <c r="AL74" i="6"/>
  <c r="AR74" i="6"/>
  <c r="AX74" i="6"/>
  <c r="J74" i="6"/>
  <c r="R74" i="6"/>
  <c r="Z74" i="6"/>
  <c r="I74" i="6"/>
  <c r="Q74" i="6"/>
  <c r="Y74" i="6"/>
  <c r="SW73" i="6"/>
  <c r="TB73" i="6"/>
  <c r="TG73" i="6"/>
  <c r="SB73" i="6"/>
  <c r="SG73" i="6"/>
  <c r="SL73" i="6"/>
  <c r="SA73" i="6"/>
  <c r="SF73" i="6"/>
  <c r="SK73" i="6"/>
  <c r="RS73" i="6"/>
  <c r="RN73" i="6"/>
  <c r="RI73" i="6"/>
  <c r="QN73" i="6"/>
  <c r="QT73" i="6"/>
  <c r="QZ73" i="6"/>
  <c r="PP73" i="6"/>
  <c r="PV73" i="6"/>
  <c r="QB73" i="6"/>
  <c r="OR73" i="6"/>
  <c r="OX73" i="6"/>
  <c r="PD73" i="6"/>
  <c r="NT73" i="6"/>
  <c r="NZ73" i="6"/>
  <c r="OF73" i="6"/>
  <c r="MW73" i="6"/>
  <c r="NC73" i="6"/>
  <c r="NI73" i="6"/>
  <c r="LZ73" i="6"/>
  <c r="MF73" i="6"/>
  <c r="ML73" i="6"/>
  <c r="LH73" i="6"/>
  <c r="LN73" i="6"/>
  <c r="IZ73" i="6"/>
  <c r="JH73" i="6"/>
  <c r="JP73" i="6"/>
  <c r="IC73" i="6"/>
  <c r="IH73" i="6"/>
  <c r="IM73" i="6"/>
  <c r="IB73" i="6"/>
  <c r="IG73" i="6"/>
  <c r="IL73" i="6"/>
  <c r="HJ73" i="6"/>
  <c r="HO73" i="6"/>
  <c r="HT73" i="6"/>
  <c r="HI73" i="6"/>
  <c r="HN73" i="6"/>
  <c r="HS73" i="6"/>
  <c r="GQ73" i="6"/>
  <c r="GV73" i="6"/>
  <c r="HA73" i="6"/>
  <c r="GP73" i="6"/>
  <c r="GU73" i="6"/>
  <c r="GZ73" i="6"/>
  <c r="FX73" i="6"/>
  <c r="GC73" i="6"/>
  <c r="GH73" i="6"/>
  <c r="FW73" i="6"/>
  <c r="GB73" i="6"/>
  <c r="GG73" i="6"/>
  <c r="FE73" i="6"/>
  <c r="FJ73" i="6"/>
  <c r="FO73" i="6"/>
  <c r="FD73" i="6"/>
  <c r="FI73" i="6"/>
  <c r="FN73" i="6"/>
  <c r="EK73" i="6"/>
  <c r="EP73" i="6"/>
  <c r="EU73" i="6"/>
  <c r="EJ73" i="6"/>
  <c r="EO73" i="6"/>
  <c r="ET73" i="6"/>
  <c r="DQ73" i="6"/>
  <c r="DV73" i="6"/>
  <c r="EA73" i="6"/>
  <c r="DP73" i="6"/>
  <c r="DU73" i="6"/>
  <c r="DZ73" i="6"/>
  <c r="DG73" i="6"/>
  <c r="DF73" i="6"/>
  <c r="DB73" i="6"/>
  <c r="DA73" i="6"/>
  <c r="CW73" i="6"/>
  <c r="CV73" i="6"/>
  <c r="CC73" i="6"/>
  <c r="CH73" i="6"/>
  <c r="CM73" i="6"/>
  <c r="CB73" i="6"/>
  <c r="CG73" i="6"/>
  <c r="CL73" i="6"/>
  <c r="BJ73" i="6"/>
  <c r="BO73" i="6"/>
  <c r="BT73" i="6"/>
  <c r="BI73" i="6"/>
  <c r="BN73" i="6"/>
  <c r="BS73" i="6"/>
  <c r="AM73" i="6"/>
  <c r="AS73" i="6"/>
  <c r="AY73" i="6"/>
  <c r="AL73" i="6"/>
  <c r="AR73" i="6"/>
  <c r="AX73" i="6"/>
  <c r="J73" i="6"/>
  <c r="R73" i="6"/>
  <c r="Z73" i="6"/>
  <c r="I73" i="6"/>
  <c r="Q73" i="6"/>
  <c r="Y73" i="6"/>
  <c r="SW72" i="6"/>
  <c r="TB72" i="6"/>
  <c r="TG72" i="6"/>
  <c r="SB72" i="6"/>
  <c r="SG72" i="6"/>
  <c r="SL72" i="6"/>
  <c r="SA72" i="6"/>
  <c r="SF72" i="6"/>
  <c r="SK72" i="6"/>
  <c r="RS72" i="6"/>
  <c r="RN72" i="6"/>
  <c r="RI72" i="6"/>
  <c r="QN72" i="6"/>
  <c r="QT72" i="6"/>
  <c r="QZ72" i="6"/>
  <c r="PP72" i="6"/>
  <c r="PV72" i="6"/>
  <c r="QB72" i="6"/>
  <c r="OR72" i="6"/>
  <c r="OX72" i="6"/>
  <c r="PD72" i="6"/>
  <c r="NT72" i="6"/>
  <c r="NZ72" i="6"/>
  <c r="OF72" i="6"/>
  <c r="MW72" i="6"/>
  <c r="NC72" i="6"/>
  <c r="NI72" i="6"/>
  <c r="LZ72" i="6"/>
  <c r="MF72" i="6"/>
  <c r="ML72" i="6"/>
  <c r="LH72" i="6"/>
  <c r="LN72" i="6"/>
  <c r="IZ72" i="6"/>
  <c r="JH72" i="6"/>
  <c r="JP72" i="6"/>
  <c r="IC72" i="6"/>
  <c r="IH72" i="6"/>
  <c r="IM72" i="6"/>
  <c r="IB72" i="6"/>
  <c r="IG72" i="6"/>
  <c r="IL72" i="6"/>
  <c r="HJ72" i="6"/>
  <c r="HO72" i="6"/>
  <c r="HT72" i="6"/>
  <c r="HI72" i="6"/>
  <c r="HN72" i="6"/>
  <c r="HS72" i="6"/>
  <c r="GQ72" i="6"/>
  <c r="GV72" i="6"/>
  <c r="HA72" i="6"/>
  <c r="GP72" i="6"/>
  <c r="GU72" i="6"/>
  <c r="GZ72" i="6"/>
  <c r="FX72" i="6"/>
  <c r="GC72" i="6"/>
  <c r="GH72" i="6"/>
  <c r="FW72" i="6"/>
  <c r="GB72" i="6"/>
  <c r="GG72" i="6"/>
  <c r="FE72" i="6"/>
  <c r="FJ72" i="6"/>
  <c r="FO72" i="6"/>
  <c r="FD72" i="6"/>
  <c r="FI72" i="6"/>
  <c r="FN72" i="6"/>
  <c r="EK72" i="6"/>
  <c r="EP72" i="6"/>
  <c r="EU72" i="6"/>
  <c r="EJ72" i="6"/>
  <c r="EO72" i="6"/>
  <c r="ET72" i="6"/>
  <c r="DQ72" i="6"/>
  <c r="DV72" i="6"/>
  <c r="EA72" i="6"/>
  <c r="DP72" i="6"/>
  <c r="DU72" i="6"/>
  <c r="DZ72" i="6"/>
  <c r="DG72" i="6"/>
  <c r="DF72" i="6"/>
  <c r="DB72" i="6"/>
  <c r="DA72" i="6"/>
  <c r="CW72" i="6"/>
  <c r="CV72" i="6"/>
  <c r="CC72" i="6"/>
  <c r="CH72" i="6"/>
  <c r="CM72" i="6"/>
  <c r="CB72" i="6"/>
  <c r="CG72" i="6"/>
  <c r="CL72" i="6"/>
  <c r="BJ72" i="6"/>
  <c r="BO72" i="6"/>
  <c r="BT72" i="6"/>
  <c r="BI72" i="6"/>
  <c r="BN72" i="6"/>
  <c r="BS72" i="6"/>
  <c r="AM72" i="6"/>
  <c r="AS72" i="6"/>
  <c r="AY72" i="6"/>
  <c r="AL72" i="6"/>
  <c r="AR72" i="6"/>
  <c r="AX72" i="6"/>
  <c r="J72" i="6"/>
  <c r="R72" i="6"/>
  <c r="Z72" i="6"/>
  <c r="I72" i="6"/>
  <c r="Q72" i="6"/>
  <c r="Y72" i="6"/>
  <c r="SW71" i="6"/>
  <c r="TB71" i="6"/>
  <c r="TG71" i="6"/>
  <c r="SB71" i="6"/>
  <c r="SG71" i="6"/>
  <c r="SL71" i="6"/>
  <c r="SA71" i="6"/>
  <c r="SF71" i="6"/>
  <c r="SK71" i="6"/>
  <c r="RS71" i="6"/>
  <c r="RN71" i="6"/>
  <c r="RI71" i="6"/>
  <c r="QN71" i="6"/>
  <c r="QT71" i="6"/>
  <c r="QZ71" i="6"/>
  <c r="PP71" i="6"/>
  <c r="PV71" i="6"/>
  <c r="QB71" i="6"/>
  <c r="OR71" i="6"/>
  <c r="OX71" i="6"/>
  <c r="PD71" i="6"/>
  <c r="NT71" i="6"/>
  <c r="NZ71" i="6"/>
  <c r="OF71" i="6"/>
  <c r="MW71" i="6"/>
  <c r="NC71" i="6"/>
  <c r="NI71" i="6"/>
  <c r="LZ71" i="6"/>
  <c r="MF71" i="6"/>
  <c r="ML71" i="6"/>
  <c r="LH71" i="6"/>
  <c r="LN71" i="6"/>
  <c r="IZ71" i="6"/>
  <c r="JH71" i="6"/>
  <c r="JP71" i="6"/>
  <c r="IC71" i="6"/>
  <c r="IH71" i="6"/>
  <c r="IM71" i="6"/>
  <c r="IB71" i="6"/>
  <c r="IG71" i="6"/>
  <c r="IL71" i="6"/>
  <c r="HJ71" i="6"/>
  <c r="HO71" i="6"/>
  <c r="HT71" i="6"/>
  <c r="HI71" i="6"/>
  <c r="HN71" i="6"/>
  <c r="HS71" i="6"/>
  <c r="GQ71" i="6"/>
  <c r="GV71" i="6"/>
  <c r="HA71" i="6"/>
  <c r="GP71" i="6"/>
  <c r="GU71" i="6"/>
  <c r="GZ71" i="6"/>
  <c r="FX71" i="6"/>
  <c r="GC71" i="6"/>
  <c r="GH71" i="6"/>
  <c r="FW71" i="6"/>
  <c r="GB71" i="6"/>
  <c r="GG71" i="6"/>
  <c r="FE71" i="6"/>
  <c r="FJ71" i="6"/>
  <c r="FO71" i="6"/>
  <c r="FD71" i="6"/>
  <c r="FI71" i="6"/>
  <c r="FN71" i="6"/>
  <c r="EK71" i="6"/>
  <c r="EP71" i="6"/>
  <c r="EU71" i="6"/>
  <c r="EJ71" i="6"/>
  <c r="EO71" i="6"/>
  <c r="ET71" i="6"/>
  <c r="DQ71" i="6"/>
  <c r="DV71" i="6"/>
  <c r="EA71" i="6"/>
  <c r="DP71" i="6"/>
  <c r="DU71" i="6"/>
  <c r="DZ71" i="6"/>
  <c r="DG71" i="6"/>
  <c r="DF71" i="6"/>
  <c r="DB71" i="6"/>
  <c r="DA71" i="6"/>
  <c r="CW71" i="6"/>
  <c r="CV71" i="6"/>
  <c r="CC71" i="6"/>
  <c r="CH71" i="6"/>
  <c r="CM71" i="6"/>
  <c r="CB71" i="6"/>
  <c r="CG71" i="6"/>
  <c r="CL71" i="6"/>
  <c r="BJ71" i="6"/>
  <c r="BO71" i="6"/>
  <c r="BT71" i="6"/>
  <c r="BI71" i="6"/>
  <c r="BN71" i="6"/>
  <c r="BS71" i="6"/>
  <c r="AM71" i="6"/>
  <c r="AS71" i="6"/>
  <c r="AY71" i="6"/>
  <c r="AL71" i="6"/>
  <c r="AR71" i="6"/>
  <c r="AX71" i="6"/>
  <c r="J71" i="6"/>
  <c r="R71" i="6"/>
  <c r="Z71" i="6"/>
  <c r="I71" i="6"/>
  <c r="Q71" i="6"/>
  <c r="Y71" i="6"/>
  <c r="SW70" i="6"/>
  <c r="TB70" i="6"/>
  <c r="TG70" i="6"/>
  <c r="SB70" i="6"/>
  <c r="SG70" i="6"/>
  <c r="SL70" i="6"/>
  <c r="SA70" i="6"/>
  <c r="SF70" i="6"/>
  <c r="SK70" i="6"/>
  <c r="RS70" i="6"/>
  <c r="RN70" i="6"/>
  <c r="RI70" i="6"/>
  <c r="QN70" i="6"/>
  <c r="QT70" i="6"/>
  <c r="QZ70" i="6"/>
  <c r="PP70" i="6"/>
  <c r="PV70" i="6"/>
  <c r="QB70" i="6"/>
  <c r="OR70" i="6"/>
  <c r="OX70" i="6"/>
  <c r="PD70" i="6"/>
  <c r="NT70" i="6"/>
  <c r="NZ70" i="6"/>
  <c r="OF70" i="6"/>
  <c r="MW70" i="6"/>
  <c r="NC70" i="6"/>
  <c r="NI70" i="6"/>
  <c r="LZ70" i="6"/>
  <c r="MF70" i="6"/>
  <c r="ML70" i="6"/>
  <c r="LH70" i="6"/>
  <c r="LN70" i="6"/>
  <c r="IZ70" i="6"/>
  <c r="JH70" i="6"/>
  <c r="JP70" i="6"/>
  <c r="IC70" i="6"/>
  <c r="IH70" i="6"/>
  <c r="IM70" i="6"/>
  <c r="IB70" i="6"/>
  <c r="IG70" i="6"/>
  <c r="IL70" i="6"/>
  <c r="HJ70" i="6"/>
  <c r="HO70" i="6"/>
  <c r="HT70" i="6"/>
  <c r="HI70" i="6"/>
  <c r="HN70" i="6"/>
  <c r="HS70" i="6"/>
  <c r="GQ70" i="6"/>
  <c r="GV70" i="6"/>
  <c r="HA70" i="6"/>
  <c r="GP70" i="6"/>
  <c r="GU70" i="6"/>
  <c r="GZ70" i="6"/>
  <c r="FX70" i="6"/>
  <c r="GC70" i="6"/>
  <c r="GH70" i="6"/>
  <c r="FW70" i="6"/>
  <c r="GB70" i="6"/>
  <c r="GG70" i="6"/>
  <c r="FE70" i="6"/>
  <c r="FJ70" i="6"/>
  <c r="FO70" i="6"/>
  <c r="FD70" i="6"/>
  <c r="FI70" i="6"/>
  <c r="FN70" i="6"/>
  <c r="EK70" i="6"/>
  <c r="EP70" i="6"/>
  <c r="EU70" i="6"/>
  <c r="EJ70" i="6"/>
  <c r="EO70" i="6"/>
  <c r="ET70" i="6"/>
  <c r="DQ70" i="6"/>
  <c r="DV70" i="6"/>
  <c r="EA70" i="6"/>
  <c r="DP70" i="6"/>
  <c r="DU70" i="6"/>
  <c r="DZ70" i="6"/>
  <c r="DG70" i="6"/>
  <c r="DF70" i="6"/>
  <c r="DB70" i="6"/>
  <c r="DA70" i="6"/>
  <c r="CW70" i="6"/>
  <c r="CV70" i="6"/>
  <c r="CC70" i="6"/>
  <c r="CH70" i="6"/>
  <c r="CM70" i="6"/>
  <c r="CB70" i="6"/>
  <c r="CG70" i="6"/>
  <c r="CL70" i="6"/>
  <c r="BJ70" i="6"/>
  <c r="BO70" i="6"/>
  <c r="BT70" i="6"/>
  <c r="BI70" i="6"/>
  <c r="BN70" i="6"/>
  <c r="BS70" i="6"/>
  <c r="AM70" i="6"/>
  <c r="AS70" i="6"/>
  <c r="AY70" i="6"/>
  <c r="AL70" i="6"/>
  <c r="AR70" i="6"/>
  <c r="AX70" i="6"/>
  <c r="J70" i="6"/>
  <c r="R70" i="6"/>
  <c r="Z70" i="6"/>
  <c r="I70" i="6"/>
  <c r="Q70" i="6"/>
  <c r="Y70" i="6"/>
  <c r="SW69" i="6"/>
  <c r="TB69" i="6"/>
  <c r="TG69" i="6"/>
  <c r="SB69" i="6"/>
  <c r="SG69" i="6"/>
  <c r="SL69" i="6"/>
  <c r="SA69" i="6"/>
  <c r="SF69" i="6"/>
  <c r="SK69" i="6"/>
  <c r="RS69" i="6"/>
  <c r="RN69" i="6"/>
  <c r="RI69" i="6"/>
  <c r="QN69" i="6"/>
  <c r="QT69" i="6"/>
  <c r="QZ69" i="6"/>
  <c r="PP69" i="6"/>
  <c r="PV69" i="6"/>
  <c r="QB69" i="6"/>
  <c r="OR69" i="6"/>
  <c r="OX69" i="6"/>
  <c r="PD69" i="6"/>
  <c r="NT69" i="6"/>
  <c r="NZ69" i="6"/>
  <c r="OF69" i="6"/>
  <c r="MW69" i="6"/>
  <c r="NC69" i="6"/>
  <c r="NI69" i="6"/>
  <c r="LZ69" i="6"/>
  <c r="MF69" i="6"/>
  <c r="ML69" i="6"/>
  <c r="LH69" i="6"/>
  <c r="LN69" i="6"/>
  <c r="IZ69" i="6"/>
  <c r="JH69" i="6"/>
  <c r="JP69" i="6"/>
  <c r="IC69" i="6"/>
  <c r="IH69" i="6"/>
  <c r="IM69" i="6"/>
  <c r="IB69" i="6"/>
  <c r="IG69" i="6"/>
  <c r="IL69" i="6"/>
  <c r="HJ69" i="6"/>
  <c r="HO69" i="6"/>
  <c r="HT69" i="6"/>
  <c r="HI69" i="6"/>
  <c r="HN69" i="6"/>
  <c r="HS69" i="6"/>
  <c r="GQ69" i="6"/>
  <c r="GV69" i="6"/>
  <c r="HA69" i="6"/>
  <c r="GP69" i="6"/>
  <c r="GU69" i="6"/>
  <c r="GZ69" i="6"/>
  <c r="FX69" i="6"/>
  <c r="GC69" i="6"/>
  <c r="GH69" i="6"/>
  <c r="FW69" i="6"/>
  <c r="GB69" i="6"/>
  <c r="GG69" i="6"/>
  <c r="FE69" i="6"/>
  <c r="FJ69" i="6"/>
  <c r="FO69" i="6"/>
  <c r="FD69" i="6"/>
  <c r="FI69" i="6"/>
  <c r="FN69" i="6"/>
  <c r="EK69" i="6"/>
  <c r="EP69" i="6"/>
  <c r="EU69" i="6"/>
  <c r="EJ69" i="6"/>
  <c r="EO69" i="6"/>
  <c r="ET69" i="6"/>
  <c r="DQ69" i="6"/>
  <c r="DV69" i="6"/>
  <c r="EA69" i="6"/>
  <c r="DP69" i="6"/>
  <c r="DU69" i="6"/>
  <c r="DZ69" i="6"/>
  <c r="DG69" i="6"/>
  <c r="DF69" i="6"/>
  <c r="DB69" i="6"/>
  <c r="DA69" i="6"/>
  <c r="CW69" i="6"/>
  <c r="CV69" i="6"/>
  <c r="CC69" i="6"/>
  <c r="CH69" i="6"/>
  <c r="CM69" i="6"/>
  <c r="CB69" i="6"/>
  <c r="CG69" i="6"/>
  <c r="CL69" i="6"/>
  <c r="BJ69" i="6"/>
  <c r="BO69" i="6"/>
  <c r="BT69" i="6"/>
  <c r="BI69" i="6"/>
  <c r="BN69" i="6"/>
  <c r="BS69" i="6"/>
  <c r="AM69" i="6"/>
  <c r="AS69" i="6"/>
  <c r="AY69" i="6"/>
  <c r="AL69" i="6"/>
  <c r="AR69" i="6"/>
  <c r="AX69" i="6"/>
  <c r="J69" i="6"/>
  <c r="R69" i="6"/>
  <c r="Z69" i="6"/>
  <c r="I69" i="6"/>
  <c r="Q69" i="6"/>
  <c r="Y69" i="6"/>
  <c r="SW68" i="6"/>
  <c r="TB68" i="6"/>
  <c r="TG68" i="6"/>
  <c r="SB68" i="6"/>
  <c r="SG68" i="6"/>
  <c r="SL68" i="6"/>
  <c r="SA68" i="6"/>
  <c r="SF68" i="6"/>
  <c r="SK68" i="6"/>
  <c r="RS68" i="6"/>
  <c r="RN68" i="6"/>
  <c r="RI68" i="6"/>
  <c r="QN68" i="6"/>
  <c r="QT68" i="6"/>
  <c r="QZ68" i="6"/>
  <c r="PP68" i="6"/>
  <c r="PV68" i="6"/>
  <c r="QB68" i="6"/>
  <c r="OR68" i="6"/>
  <c r="OX68" i="6"/>
  <c r="PD68" i="6"/>
  <c r="NT68" i="6"/>
  <c r="NZ68" i="6"/>
  <c r="OF68" i="6"/>
  <c r="MW68" i="6"/>
  <c r="NC68" i="6"/>
  <c r="NI68" i="6"/>
  <c r="LZ68" i="6"/>
  <c r="MF68" i="6"/>
  <c r="ML68" i="6"/>
  <c r="LH68" i="6"/>
  <c r="LN68" i="6"/>
  <c r="IZ68" i="6"/>
  <c r="JH68" i="6"/>
  <c r="JP68" i="6"/>
  <c r="IC68" i="6"/>
  <c r="IH68" i="6"/>
  <c r="IM68" i="6"/>
  <c r="IB68" i="6"/>
  <c r="IG68" i="6"/>
  <c r="IL68" i="6"/>
  <c r="HJ68" i="6"/>
  <c r="HO68" i="6"/>
  <c r="HT68" i="6"/>
  <c r="HI68" i="6"/>
  <c r="HN68" i="6"/>
  <c r="HS68" i="6"/>
  <c r="GQ68" i="6"/>
  <c r="GV68" i="6"/>
  <c r="HA68" i="6"/>
  <c r="GP68" i="6"/>
  <c r="GU68" i="6"/>
  <c r="GZ68" i="6"/>
  <c r="FX68" i="6"/>
  <c r="GC68" i="6"/>
  <c r="GH68" i="6"/>
  <c r="FW68" i="6"/>
  <c r="GB68" i="6"/>
  <c r="GG68" i="6"/>
  <c r="FE68" i="6"/>
  <c r="FJ68" i="6"/>
  <c r="FO68" i="6"/>
  <c r="FD68" i="6"/>
  <c r="FI68" i="6"/>
  <c r="FN68" i="6"/>
  <c r="EK68" i="6"/>
  <c r="EP68" i="6"/>
  <c r="EU68" i="6"/>
  <c r="EJ68" i="6"/>
  <c r="EO68" i="6"/>
  <c r="ET68" i="6"/>
  <c r="DQ68" i="6"/>
  <c r="DV68" i="6"/>
  <c r="EA68" i="6"/>
  <c r="DP68" i="6"/>
  <c r="DU68" i="6"/>
  <c r="DZ68" i="6"/>
  <c r="DG68" i="6"/>
  <c r="DF68" i="6"/>
  <c r="DB68" i="6"/>
  <c r="DA68" i="6"/>
  <c r="CW68" i="6"/>
  <c r="CV68" i="6"/>
  <c r="CC68" i="6"/>
  <c r="CH68" i="6"/>
  <c r="CM68" i="6"/>
  <c r="CB68" i="6"/>
  <c r="CG68" i="6"/>
  <c r="CL68" i="6"/>
  <c r="BJ68" i="6"/>
  <c r="BO68" i="6"/>
  <c r="BT68" i="6"/>
  <c r="BI68" i="6"/>
  <c r="BN68" i="6"/>
  <c r="BS68" i="6"/>
  <c r="AM68" i="6"/>
  <c r="AS68" i="6"/>
  <c r="AY68" i="6"/>
  <c r="AL68" i="6"/>
  <c r="AR68" i="6"/>
  <c r="AX68" i="6"/>
  <c r="J68" i="6"/>
  <c r="R68" i="6"/>
  <c r="Z68" i="6"/>
  <c r="I68" i="6"/>
  <c r="Q68" i="6"/>
  <c r="Y68" i="6"/>
  <c r="SW67" i="6"/>
  <c r="TB67" i="6"/>
  <c r="TG67" i="6"/>
  <c r="SB67" i="6"/>
  <c r="SG67" i="6"/>
  <c r="SL67" i="6"/>
  <c r="SA67" i="6"/>
  <c r="SF67" i="6"/>
  <c r="SK67" i="6"/>
  <c r="RS67" i="6"/>
  <c r="RN67" i="6"/>
  <c r="RI67" i="6"/>
  <c r="QN67" i="6"/>
  <c r="QT67" i="6"/>
  <c r="QZ67" i="6"/>
  <c r="PP67" i="6"/>
  <c r="PV67" i="6"/>
  <c r="QB67" i="6"/>
  <c r="OR67" i="6"/>
  <c r="OX67" i="6"/>
  <c r="PD67" i="6"/>
  <c r="NT67" i="6"/>
  <c r="NZ67" i="6"/>
  <c r="OF67" i="6"/>
  <c r="MW67" i="6"/>
  <c r="NC67" i="6"/>
  <c r="NI67" i="6"/>
  <c r="LZ67" i="6"/>
  <c r="MF67" i="6"/>
  <c r="ML67" i="6"/>
  <c r="LH67" i="6"/>
  <c r="LN67" i="6"/>
  <c r="IZ67" i="6"/>
  <c r="JH67" i="6"/>
  <c r="JP67" i="6"/>
  <c r="IC67" i="6"/>
  <c r="IH67" i="6"/>
  <c r="IM67" i="6"/>
  <c r="IB67" i="6"/>
  <c r="IG67" i="6"/>
  <c r="IL67" i="6"/>
  <c r="HJ67" i="6"/>
  <c r="HO67" i="6"/>
  <c r="HT67" i="6"/>
  <c r="HI67" i="6"/>
  <c r="HN67" i="6"/>
  <c r="HS67" i="6"/>
  <c r="GQ67" i="6"/>
  <c r="GV67" i="6"/>
  <c r="HA67" i="6"/>
  <c r="GP67" i="6"/>
  <c r="GU67" i="6"/>
  <c r="GZ67" i="6"/>
  <c r="FX67" i="6"/>
  <c r="GC67" i="6"/>
  <c r="GH67" i="6"/>
  <c r="FW67" i="6"/>
  <c r="GB67" i="6"/>
  <c r="GG67" i="6"/>
  <c r="FE67" i="6"/>
  <c r="FJ67" i="6"/>
  <c r="FO67" i="6"/>
  <c r="FD67" i="6"/>
  <c r="FI67" i="6"/>
  <c r="FN67" i="6"/>
  <c r="EK67" i="6"/>
  <c r="EP67" i="6"/>
  <c r="EU67" i="6"/>
  <c r="EJ67" i="6"/>
  <c r="EO67" i="6"/>
  <c r="ET67" i="6"/>
  <c r="DQ67" i="6"/>
  <c r="DV67" i="6"/>
  <c r="EA67" i="6"/>
  <c r="DP67" i="6"/>
  <c r="DU67" i="6"/>
  <c r="DZ67" i="6"/>
  <c r="DG67" i="6"/>
  <c r="DF67" i="6"/>
  <c r="DB67" i="6"/>
  <c r="DA67" i="6"/>
  <c r="CW67" i="6"/>
  <c r="CV67" i="6"/>
  <c r="CC67" i="6"/>
  <c r="CH67" i="6"/>
  <c r="CM67" i="6"/>
  <c r="CB67" i="6"/>
  <c r="CG67" i="6"/>
  <c r="CL67" i="6"/>
  <c r="BJ67" i="6"/>
  <c r="BO67" i="6"/>
  <c r="BT67" i="6"/>
  <c r="BI67" i="6"/>
  <c r="BN67" i="6"/>
  <c r="BS67" i="6"/>
  <c r="AM67" i="6"/>
  <c r="AS67" i="6"/>
  <c r="AY67" i="6"/>
  <c r="AL67" i="6"/>
  <c r="AR67" i="6"/>
  <c r="AX67" i="6"/>
  <c r="J67" i="6"/>
  <c r="R67" i="6"/>
  <c r="Z67" i="6"/>
  <c r="I67" i="6"/>
  <c r="Q67" i="6"/>
  <c r="Y67" i="6"/>
  <c r="SW66" i="6"/>
  <c r="TB66" i="6"/>
  <c r="TG66" i="6"/>
  <c r="SB66" i="6"/>
  <c r="SG66" i="6"/>
  <c r="SL66" i="6"/>
  <c r="SA66" i="6"/>
  <c r="SF66" i="6"/>
  <c r="SK66" i="6"/>
  <c r="RS66" i="6"/>
  <c r="RN66" i="6"/>
  <c r="RI66" i="6"/>
  <c r="QN66" i="6"/>
  <c r="QT66" i="6"/>
  <c r="QZ66" i="6"/>
  <c r="PP66" i="6"/>
  <c r="PV66" i="6"/>
  <c r="QB66" i="6"/>
  <c r="OR66" i="6"/>
  <c r="OX66" i="6"/>
  <c r="PD66" i="6"/>
  <c r="NT66" i="6"/>
  <c r="NZ66" i="6"/>
  <c r="OF66" i="6"/>
  <c r="MW66" i="6"/>
  <c r="NC66" i="6"/>
  <c r="NI66" i="6"/>
  <c r="LZ66" i="6"/>
  <c r="MF66" i="6"/>
  <c r="ML66" i="6"/>
  <c r="LH66" i="6"/>
  <c r="LN66" i="6"/>
  <c r="IZ66" i="6"/>
  <c r="JH66" i="6"/>
  <c r="JP66" i="6"/>
  <c r="IC66" i="6"/>
  <c r="IH66" i="6"/>
  <c r="IM66" i="6"/>
  <c r="IB66" i="6"/>
  <c r="IG66" i="6"/>
  <c r="IL66" i="6"/>
  <c r="HJ66" i="6"/>
  <c r="HO66" i="6"/>
  <c r="HT66" i="6"/>
  <c r="HI66" i="6"/>
  <c r="HN66" i="6"/>
  <c r="HS66" i="6"/>
  <c r="GQ66" i="6"/>
  <c r="GV66" i="6"/>
  <c r="HA66" i="6"/>
  <c r="GP66" i="6"/>
  <c r="GU66" i="6"/>
  <c r="GZ66" i="6"/>
  <c r="FX66" i="6"/>
  <c r="GC66" i="6"/>
  <c r="GH66" i="6"/>
  <c r="FW66" i="6"/>
  <c r="GB66" i="6"/>
  <c r="GG66" i="6"/>
  <c r="FE66" i="6"/>
  <c r="FJ66" i="6"/>
  <c r="FO66" i="6"/>
  <c r="FD66" i="6"/>
  <c r="FI66" i="6"/>
  <c r="FN66" i="6"/>
  <c r="EK66" i="6"/>
  <c r="EP66" i="6"/>
  <c r="EU66" i="6"/>
  <c r="EJ66" i="6"/>
  <c r="EO66" i="6"/>
  <c r="ET66" i="6"/>
  <c r="DQ66" i="6"/>
  <c r="DV66" i="6"/>
  <c r="EA66" i="6"/>
  <c r="DP66" i="6"/>
  <c r="DU66" i="6"/>
  <c r="DZ66" i="6"/>
  <c r="DG66" i="6"/>
  <c r="DF66" i="6"/>
  <c r="DB66" i="6"/>
  <c r="DA66" i="6"/>
  <c r="CW66" i="6"/>
  <c r="CV66" i="6"/>
  <c r="CC66" i="6"/>
  <c r="CH66" i="6"/>
  <c r="CM66" i="6"/>
  <c r="CB66" i="6"/>
  <c r="CG66" i="6"/>
  <c r="CL66" i="6"/>
  <c r="BJ66" i="6"/>
  <c r="BO66" i="6"/>
  <c r="BT66" i="6"/>
  <c r="BI66" i="6"/>
  <c r="BN66" i="6"/>
  <c r="BS66" i="6"/>
  <c r="AM66" i="6"/>
  <c r="AS66" i="6"/>
  <c r="AY66" i="6"/>
  <c r="AL66" i="6"/>
  <c r="AR66" i="6"/>
  <c r="AX66" i="6"/>
  <c r="J66" i="6"/>
  <c r="R66" i="6"/>
  <c r="Z66" i="6"/>
  <c r="I66" i="6"/>
  <c r="Q66" i="6"/>
  <c r="Y66" i="6"/>
  <c r="SW65" i="6"/>
  <c r="TB65" i="6"/>
  <c r="TG65" i="6"/>
  <c r="SB65" i="6"/>
  <c r="SG65" i="6"/>
  <c r="SL65" i="6"/>
  <c r="SA65" i="6"/>
  <c r="SF65" i="6"/>
  <c r="SK65" i="6"/>
  <c r="RS65" i="6"/>
  <c r="RN65" i="6"/>
  <c r="RI65" i="6"/>
  <c r="QN65" i="6"/>
  <c r="QT65" i="6"/>
  <c r="QZ65" i="6"/>
  <c r="PP65" i="6"/>
  <c r="PV65" i="6"/>
  <c r="QB65" i="6"/>
  <c r="OR65" i="6"/>
  <c r="OX65" i="6"/>
  <c r="PD65" i="6"/>
  <c r="NT65" i="6"/>
  <c r="NZ65" i="6"/>
  <c r="OF65" i="6"/>
  <c r="MW65" i="6"/>
  <c r="NC65" i="6"/>
  <c r="NI65" i="6"/>
  <c r="LZ65" i="6"/>
  <c r="MF65" i="6"/>
  <c r="ML65" i="6"/>
  <c r="LH65" i="6"/>
  <c r="LN65" i="6"/>
  <c r="IZ65" i="6"/>
  <c r="JH65" i="6"/>
  <c r="JP65" i="6"/>
  <c r="IC65" i="6"/>
  <c r="IH65" i="6"/>
  <c r="IM65" i="6"/>
  <c r="IB65" i="6"/>
  <c r="IG65" i="6"/>
  <c r="IL65" i="6"/>
  <c r="HJ65" i="6"/>
  <c r="HO65" i="6"/>
  <c r="HT65" i="6"/>
  <c r="HI65" i="6"/>
  <c r="HN65" i="6"/>
  <c r="HS65" i="6"/>
  <c r="GQ65" i="6"/>
  <c r="GV65" i="6"/>
  <c r="HA65" i="6"/>
  <c r="GP65" i="6"/>
  <c r="GU65" i="6"/>
  <c r="GZ65" i="6"/>
  <c r="FX65" i="6"/>
  <c r="GC65" i="6"/>
  <c r="GH65" i="6"/>
  <c r="FW65" i="6"/>
  <c r="GB65" i="6"/>
  <c r="GG65" i="6"/>
  <c r="FE65" i="6"/>
  <c r="FJ65" i="6"/>
  <c r="FO65" i="6"/>
  <c r="FD65" i="6"/>
  <c r="FI65" i="6"/>
  <c r="FN65" i="6"/>
  <c r="EK65" i="6"/>
  <c r="EP65" i="6"/>
  <c r="EU65" i="6"/>
  <c r="EJ65" i="6"/>
  <c r="EO65" i="6"/>
  <c r="ET65" i="6"/>
  <c r="DQ65" i="6"/>
  <c r="DV65" i="6"/>
  <c r="EA65" i="6"/>
  <c r="DP65" i="6"/>
  <c r="DU65" i="6"/>
  <c r="DZ65" i="6"/>
  <c r="DG65" i="6"/>
  <c r="DF65" i="6"/>
  <c r="DB65" i="6"/>
  <c r="DA65" i="6"/>
  <c r="CW65" i="6"/>
  <c r="CV65" i="6"/>
  <c r="CC65" i="6"/>
  <c r="CH65" i="6"/>
  <c r="CM65" i="6"/>
  <c r="CB65" i="6"/>
  <c r="CG65" i="6"/>
  <c r="CL65" i="6"/>
  <c r="BJ65" i="6"/>
  <c r="BO65" i="6"/>
  <c r="BT65" i="6"/>
  <c r="BI65" i="6"/>
  <c r="BN65" i="6"/>
  <c r="BS65" i="6"/>
  <c r="AM65" i="6"/>
  <c r="AS65" i="6"/>
  <c r="AY65" i="6"/>
  <c r="AL65" i="6"/>
  <c r="AR65" i="6"/>
  <c r="AX65" i="6"/>
  <c r="J65" i="6"/>
  <c r="R65" i="6"/>
  <c r="Z65" i="6"/>
  <c r="I65" i="6"/>
  <c r="Q65" i="6"/>
  <c r="Y65" i="6"/>
  <c r="SW64" i="6"/>
  <c r="TB64" i="6"/>
  <c r="TG64" i="6"/>
  <c r="SB64" i="6"/>
  <c r="SG64" i="6"/>
  <c r="SL64" i="6"/>
  <c r="SA64" i="6"/>
  <c r="SF64" i="6"/>
  <c r="SK64" i="6"/>
  <c r="RS64" i="6"/>
  <c r="RN64" i="6"/>
  <c r="RI64" i="6"/>
  <c r="QN64" i="6"/>
  <c r="QT64" i="6"/>
  <c r="QZ64" i="6"/>
  <c r="PP64" i="6"/>
  <c r="PV64" i="6"/>
  <c r="QB64" i="6"/>
  <c r="OR64" i="6"/>
  <c r="OX64" i="6"/>
  <c r="PD64" i="6"/>
  <c r="NT64" i="6"/>
  <c r="NZ64" i="6"/>
  <c r="OF64" i="6"/>
  <c r="MW64" i="6"/>
  <c r="NC64" i="6"/>
  <c r="NI64" i="6"/>
  <c r="LZ64" i="6"/>
  <c r="MF64" i="6"/>
  <c r="ML64" i="6"/>
  <c r="LH64" i="6"/>
  <c r="LN64" i="6"/>
  <c r="IZ64" i="6"/>
  <c r="JH64" i="6"/>
  <c r="JP64" i="6"/>
  <c r="IC64" i="6"/>
  <c r="IH64" i="6"/>
  <c r="IM64" i="6"/>
  <c r="IB64" i="6"/>
  <c r="IG64" i="6"/>
  <c r="IL64" i="6"/>
  <c r="HJ64" i="6"/>
  <c r="HO64" i="6"/>
  <c r="HT64" i="6"/>
  <c r="HI64" i="6"/>
  <c r="HN64" i="6"/>
  <c r="HS64" i="6"/>
  <c r="GQ64" i="6"/>
  <c r="GV64" i="6"/>
  <c r="HA64" i="6"/>
  <c r="GP64" i="6"/>
  <c r="GU64" i="6"/>
  <c r="GZ64" i="6"/>
  <c r="FX64" i="6"/>
  <c r="GC64" i="6"/>
  <c r="GH64" i="6"/>
  <c r="FW64" i="6"/>
  <c r="GB64" i="6"/>
  <c r="GG64" i="6"/>
  <c r="FE64" i="6"/>
  <c r="FJ64" i="6"/>
  <c r="FO64" i="6"/>
  <c r="FD64" i="6"/>
  <c r="FI64" i="6"/>
  <c r="FN64" i="6"/>
  <c r="EK64" i="6"/>
  <c r="EP64" i="6"/>
  <c r="EU64" i="6"/>
  <c r="EJ64" i="6"/>
  <c r="EO64" i="6"/>
  <c r="ET64" i="6"/>
  <c r="DQ64" i="6"/>
  <c r="DV64" i="6"/>
  <c r="EA64" i="6"/>
  <c r="DP64" i="6"/>
  <c r="DU64" i="6"/>
  <c r="DZ64" i="6"/>
  <c r="DG64" i="6"/>
  <c r="DF64" i="6"/>
  <c r="DB64" i="6"/>
  <c r="DA64" i="6"/>
  <c r="CW64" i="6"/>
  <c r="CV64" i="6"/>
  <c r="CC64" i="6"/>
  <c r="CH64" i="6"/>
  <c r="CM64" i="6"/>
  <c r="CB64" i="6"/>
  <c r="CG64" i="6"/>
  <c r="CL64" i="6"/>
  <c r="BJ64" i="6"/>
  <c r="BO64" i="6"/>
  <c r="BT64" i="6"/>
  <c r="BI64" i="6"/>
  <c r="BN64" i="6"/>
  <c r="BS64" i="6"/>
  <c r="AM64" i="6"/>
  <c r="AS64" i="6"/>
  <c r="AY64" i="6"/>
  <c r="AL64" i="6"/>
  <c r="AR64" i="6"/>
  <c r="AX64" i="6"/>
  <c r="J64" i="6"/>
  <c r="R64" i="6"/>
  <c r="Z64" i="6"/>
  <c r="I64" i="6"/>
  <c r="Q64" i="6"/>
  <c r="Y64" i="6"/>
  <c r="SW63" i="6"/>
  <c r="TB63" i="6"/>
  <c r="TG63" i="6"/>
  <c r="SB63" i="6"/>
  <c r="SG63" i="6"/>
  <c r="SL63" i="6"/>
  <c r="SA63" i="6"/>
  <c r="SF63" i="6"/>
  <c r="SK63" i="6"/>
  <c r="RS63" i="6"/>
  <c r="RN63" i="6"/>
  <c r="RI63" i="6"/>
  <c r="QN63" i="6"/>
  <c r="QT63" i="6"/>
  <c r="QZ63" i="6"/>
  <c r="PP63" i="6"/>
  <c r="PV63" i="6"/>
  <c r="QB63" i="6"/>
  <c r="OR63" i="6"/>
  <c r="OX63" i="6"/>
  <c r="PD63" i="6"/>
  <c r="NT63" i="6"/>
  <c r="NZ63" i="6"/>
  <c r="OF63" i="6"/>
  <c r="MW63" i="6"/>
  <c r="NC63" i="6"/>
  <c r="NI63" i="6"/>
  <c r="LZ63" i="6"/>
  <c r="MF63" i="6"/>
  <c r="ML63" i="6"/>
  <c r="LH63" i="6"/>
  <c r="LN63" i="6"/>
  <c r="IZ63" i="6"/>
  <c r="JH63" i="6"/>
  <c r="JP63" i="6"/>
  <c r="IC63" i="6"/>
  <c r="IH63" i="6"/>
  <c r="IM63" i="6"/>
  <c r="IB63" i="6"/>
  <c r="IG63" i="6"/>
  <c r="IL63" i="6"/>
  <c r="HJ63" i="6"/>
  <c r="HO63" i="6"/>
  <c r="HT63" i="6"/>
  <c r="HI63" i="6"/>
  <c r="HN63" i="6"/>
  <c r="HS63" i="6"/>
  <c r="GQ63" i="6"/>
  <c r="GV63" i="6"/>
  <c r="HA63" i="6"/>
  <c r="GP63" i="6"/>
  <c r="GU63" i="6"/>
  <c r="GZ63" i="6"/>
  <c r="FX63" i="6"/>
  <c r="GC63" i="6"/>
  <c r="GH63" i="6"/>
  <c r="FW63" i="6"/>
  <c r="GB63" i="6"/>
  <c r="GG63" i="6"/>
  <c r="FE63" i="6"/>
  <c r="FJ63" i="6"/>
  <c r="FO63" i="6"/>
  <c r="FD63" i="6"/>
  <c r="FI63" i="6"/>
  <c r="FN63" i="6"/>
  <c r="EK63" i="6"/>
  <c r="EP63" i="6"/>
  <c r="EU63" i="6"/>
  <c r="EJ63" i="6"/>
  <c r="EO63" i="6"/>
  <c r="ET63" i="6"/>
  <c r="DQ63" i="6"/>
  <c r="DV63" i="6"/>
  <c r="EA63" i="6"/>
  <c r="DP63" i="6"/>
  <c r="DU63" i="6"/>
  <c r="DZ63" i="6"/>
  <c r="DG63" i="6"/>
  <c r="DF63" i="6"/>
  <c r="DB63" i="6"/>
  <c r="DA63" i="6"/>
  <c r="CW63" i="6"/>
  <c r="CV63" i="6"/>
  <c r="CC63" i="6"/>
  <c r="CH63" i="6"/>
  <c r="CM63" i="6"/>
  <c r="CB63" i="6"/>
  <c r="CG63" i="6"/>
  <c r="CL63" i="6"/>
  <c r="BJ63" i="6"/>
  <c r="BO63" i="6"/>
  <c r="BT63" i="6"/>
  <c r="BI63" i="6"/>
  <c r="BN63" i="6"/>
  <c r="BS63" i="6"/>
  <c r="AM63" i="6"/>
  <c r="AS63" i="6"/>
  <c r="AY63" i="6"/>
  <c r="AL63" i="6"/>
  <c r="AR63" i="6"/>
  <c r="AX63" i="6"/>
  <c r="J63" i="6"/>
  <c r="R63" i="6"/>
  <c r="Z63" i="6"/>
  <c r="I63" i="6"/>
  <c r="Q63" i="6"/>
  <c r="Y63" i="6"/>
  <c r="SW62" i="6"/>
  <c r="TB62" i="6"/>
  <c r="TG62" i="6"/>
  <c r="SB62" i="6"/>
  <c r="SG62" i="6"/>
  <c r="SL62" i="6"/>
  <c r="SA62" i="6"/>
  <c r="SF62" i="6"/>
  <c r="SK62" i="6"/>
  <c r="RS62" i="6"/>
  <c r="RN62" i="6"/>
  <c r="RI62" i="6"/>
  <c r="QN62" i="6"/>
  <c r="QT62" i="6"/>
  <c r="QZ62" i="6"/>
  <c r="PP62" i="6"/>
  <c r="PV62" i="6"/>
  <c r="QB62" i="6"/>
  <c r="OR62" i="6"/>
  <c r="OX62" i="6"/>
  <c r="PD62" i="6"/>
  <c r="NT62" i="6"/>
  <c r="NZ62" i="6"/>
  <c r="OF62" i="6"/>
  <c r="MW62" i="6"/>
  <c r="NC62" i="6"/>
  <c r="NI62" i="6"/>
  <c r="LZ62" i="6"/>
  <c r="MF62" i="6"/>
  <c r="ML62" i="6"/>
  <c r="LH62" i="6"/>
  <c r="LN62" i="6"/>
  <c r="IZ62" i="6"/>
  <c r="JH62" i="6"/>
  <c r="JP62" i="6"/>
  <c r="IC62" i="6"/>
  <c r="IH62" i="6"/>
  <c r="IM62" i="6"/>
  <c r="IB62" i="6"/>
  <c r="IG62" i="6"/>
  <c r="IL62" i="6"/>
  <c r="HJ62" i="6"/>
  <c r="HO62" i="6"/>
  <c r="HT62" i="6"/>
  <c r="HI62" i="6"/>
  <c r="HN62" i="6"/>
  <c r="HS62" i="6"/>
  <c r="GQ62" i="6"/>
  <c r="GV62" i="6"/>
  <c r="HA62" i="6"/>
  <c r="GP62" i="6"/>
  <c r="GU62" i="6"/>
  <c r="GZ62" i="6"/>
  <c r="FX62" i="6"/>
  <c r="GC62" i="6"/>
  <c r="GH62" i="6"/>
  <c r="FW62" i="6"/>
  <c r="GB62" i="6"/>
  <c r="GG62" i="6"/>
  <c r="FE62" i="6"/>
  <c r="FJ62" i="6"/>
  <c r="FO62" i="6"/>
  <c r="FD62" i="6"/>
  <c r="FI62" i="6"/>
  <c r="FN62" i="6"/>
  <c r="EK62" i="6"/>
  <c r="EP62" i="6"/>
  <c r="EU62" i="6"/>
  <c r="EJ62" i="6"/>
  <c r="EO62" i="6"/>
  <c r="ET62" i="6"/>
  <c r="DQ62" i="6"/>
  <c r="DV62" i="6"/>
  <c r="EA62" i="6"/>
  <c r="DP62" i="6"/>
  <c r="DU62" i="6"/>
  <c r="DZ62" i="6"/>
  <c r="DG62" i="6"/>
  <c r="DF62" i="6"/>
  <c r="DB62" i="6"/>
  <c r="DA62" i="6"/>
  <c r="CW62" i="6"/>
  <c r="CV62" i="6"/>
  <c r="CC62" i="6"/>
  <c r="CH62" i="6"/>
  <c r="CM62" i="6"/>
  <c r="CB62" i="6"/>
  <c r="CG62" i="6"/>
  <c r="CL62" i="6"/>
  <c r="BJ62" i="6"/>
  <c r="BO62" i="6"/>
  <c r="BT62" i="6"/>
  <c r="BI62" i="6"/>
  <c r="BN62" i="6"/>
  <c r="BS62" i="6"/>
  <c r="AM62" i="6"/>
  <c r="AS62" i="6"/>
  <c r="AY62" i="6"/>
  <c r="AL62" i="6"/>
  <c r="AR62" i="6"/>
  <c r="AX62" i="6"/>
  <c r="J62" i="6"/>
  <c r="R62" i="6"/>
  <c r="Z62" i="6"/>
  <c r="I62" i="6"/>
  <c r="Q62" i="6"/>
  <c r="Y62" i="6"/>
  <c r="SW61" i="6"/>
  <c r="TB61" i="6"/>
  <c r="TG61" i="6"/>
  <c r="SB61" i="6"/>
  <c r="SG61" i="6"/>
  <c r="SL61" i="6"/>
  <c r="SA61" i="6"/>
  <c r="SF61" i="6"/>
  <c r="SK61" i="6"/>
  <c r="RS61" i="6"/>
  <c r="RN61" i="6"/>
  <c r="RI61" i="6"/>
  <c r="QN61" i="6"/>
  <c r="QT61" i="6"/>
  <c r="QZ61" i="6"/>
  <c r="PP61" i="6"/>
  <c r="PV61" i="6"/>
  <c r="QB61" i="6"/>
  <c r="OR61" i="6"/>
  <c r="OX61" i="6"/>
  <c r="PD61" i="6"/>
  <c r="NT61" i="6"/>
  <c r="NZ61" i="6"/>
  <c r="OF61" i="6"/>
  <c r="MW61" i="6"/>
  <c r="NC61" i="6"/>
  <c r="NI61" i="6"/>
  <c r="LZ61" i="6"/>
  <c r="MF61" i="6"/>
  <c r="ML61" i="6"/>
  <c r="LH61" i="6"/>
  <c r="LN61" i="6"/>
  <c r="IZ61" i="6"/>
  <c r="JH61" i="6"/>
  <c r="JP61" i="6"/>
  <c r="IC61" i="6"/>
  <c r="IH61" i="6"/>
  <c r="IM61" i="6"/>
  <c r="IB61" i="6"/>
  <c r="IG61" i="6"/>
  <c r="IL61" i="6"/>
  <c r="HJ61" i="6"/>
  <c r="HO61" i="6"/>
  <c r="HT61" i="6"/>
  <c r="HI61" i="6"/>
  <c r="HN61" i="6"/>
  <c r="HS61" i="6"/>
  <c r="GQ61" i="6"/>
  <c r="GV61" i="6"/>
  <c r="HA61" i="6"/>
  <c r="GP61" i="6"/>
  <c r="GU61" i="6"/>
  <c r="GZ61" i="6"/>
  <c r="FX61" i="6"/>
  <c r="GC61" i="6"/>
  <c r="GH61" i="6"/>
  <c r="FW61" i="6"/>
  <c r="GB61" i="6"/>
  <c r="GG61" i="6"/>
  <c r="FE61" i="6"/>
  <c r="FJ61" i="6"/>
  <c r="FO61" i="6"/>
  <c r="FD61" i="6"/>
  <c r="FI61" i="6"/>
  <c r="FN61" i="6"/>
  <c r="EK61" i="6"/>
  <c r="EP61" i="6"/>
  <c r="EU61" i="6"/>
  <c r="EJ61" i="6"/>
  <c r="EO61" i="6"/>
  <c r="ET61" i="6"/>
  <c r="DQ61" i="6"/>
  <c r="DV61" i="6"/>
  <c r="EA61" i="6"/>
  <c r="DP61" i="6"/>
  <c r="DU61" i="6"/>
  <c r="DZ61" i="6"/>
  <c r="DG61" i="6"/>
  <c r="DF61" i="6"/>
  <c r="DB61" i="6"/>
  <c r="DA61" i="6"/>
  <c r="CW61" i="6"/>
  <c r="CV61" i="6"/>
  <c r="CC61" i="6"/>
  <c r="CH61" i="6"/>
  <c r="CM61" i="6"/>
  <c r="CB61" i="6"/>
  <c r="CG61" i="6"/>
  <c r="CL61" i="6"/>
  <c r="BJ61" i="6"/>
  <c r="BO61" i="6"/>
  <c r="BT61" i="6"/>
  <c r="BI61" i="6"/>
  <c r="BN61" i="6"/>
  <c r="BS61" i="6"/>
  <c r="AM61" i="6"/>
  <c r="AS61" i="6"/>
  <c r="AY61" i="6"/>
  <c r="AL61" i="6"/>
  <c r="AR61" i="6"/>
  <c r="AX61" i="6"/>
  <c r="J61" i="6"/>
  <c r="R61" i="6"/>
  <c r="Z61" i="6"/>
  <c r="I61" i="6"/>
  <c r="Q61" i="6"/>
  <c r="Y61" i="6"/>
  <c r="SW60" i="6"/>
  <c r="TB60" i="6"/>
  <c r="TG60" i="6"/>
  <c r="SB60" i="6"/>
  <c r="SG60" i="6"/>
  <c r="SL60" i="6"/>
  <c r="SA60" i="6"/>
  <c r="SF60" i="6"/>
  <c r="SK60" i="6"/>
  <c r="RS60" i="6"/>
  <c r="RN60" i="6"/>
  <c r="RI60" i="6"/>
  <c r="QN60" i="6"/>
  <c r="QT60" i="6"/>
  <c r="QZ60" i="6"/>
  <c r="PP60" i="6"/>
  <c r="PV60" i="6"/>
  <c r="QB60" i="6"/>
  <c r="OR60" i="6"/>
  <c r="OX60" i="6"/>
  <c r="PD60" i="6"/>
  <c r="NT60" i="6"/>
  <c r="NZ60" i="6"/>
  <c r="OF60" i="6"/>
  <c r="MW60" i="6"/>
  <c r="NC60" i="6"/>
  <c r="NI60" i="6"/>
  <c r="LZ60" i="6"/>
  <c r="MF60" i="6"/>
  <c r="ML60" i="6"/>
  <c r="LH60" i="6"/>
  <c r="LN60" i="6"/>
  <c r="IZ60" i="6"/>
  <c r="JH60" i="6"/>
  <c r="JP60" i="6"/>
  <c r="IC60" i="6"/>
  <c r="IH60" i="6"/>
  <c r="IM60" i="6"/>
  <c r="IB60" i="6"/>
  <c r="IG60" i="6"/>
  <c r="IL60" i="6"/>
  <c r="HJ60" i="6"/>
  <c r="HO60" i="6"/>
  <c r="HT60" i="6"/>
  <c r="HI60" i="6"/>
  <c r="HN60" i="6"/>
  <c r="HS60" i="6"/>
  <c r="GQ60" i="6"/>
  <c r="GV60" i="6"/>
  <c r="HA60" i="6"/>
  <c r="GP60" i="6"/>
  <c r="GU60" i="6"/>
  <c r="GZ60" i="6"/>
  <c r="FX60" i="6"/>
  <c r="GC60" i="6"/>
  <c r="GH60" i="6"/>
  <c r="FW60" i="6"/>
  <c r="GB60" i="6"/>
  <c r="GG60" i="6"/>
  <c r="FE60" i="6"/>
  <c r="FJ60" i="6"/>
  <c r="FO60" i="6"/>
  <c r="FD60" i="6"/>
  <c r="FI60" i="6"/>
  <c r="FN60" i="6"/>
  <c r="EK60" i="6"/>
  <c r="EP60" i="6"/>
  <c r="EU60" i="6"/>
  <c r="EJ60" i="6"/>
  <c r="EO60" i="6"/>
  <c r="ET60" i="6"/>
  <c r="DQ60" i="6"/>
  <c r="DV60" i="6"/>
  <c r="EA60" i="6"/>
  <c r="DP60" i="6"/>
  <c r="DU60" i="6"/>
  <c r="DZ60" i="6"/>
  <c r="DG60" i="6"/>
  <c r="DF60" i="6"/>
  <c r="DB60" i="6"/>
  <c r="DA60" i="6"/>
  <c r="CW60" i="6"/>
  <c r="CV60" i="6"/>
  <c r="CC60" i="6"/>
  <c r="CH60" i="6"/>
  <c r="CM60" i="6"/>
  <c r="CB60" i="6"/>
  <c r="CG60" i="6"/>
  <c r="CL60" i="6"/>
  <c r="BJ60" i="6"/>
  <c r="BO60" i="6"/>
  <c r="BT60" i="6"/>
  <c r="BI60" i="6"/>
  <c r="BN60" i="6"/>
  <c r="BS60" i="6"/>
  <c r="AM60" i="6"/>
  <c r="AS60" i="6"/>
  <c r="AY60" i="6"/>
  <c r="AL60" i="6"/>
  <c r="AR60" i="6"/>
  <c r="AX60" i="6"/>
  <c r="J60" i="6"/>
  <c r="R60" i="6"/>
  <c r="Z60" i="6"/>
  <c r="I60" i="6"/>
  <c r="Q60" i="6"/>
  <c r="Y60" i="6"/>
  <c r="SW59" i="6"/>
  <c r="TB59" i="6"/>
  <c r="TG59" i="6"/>
  <c r="SB59" i="6"/>
  <c r="SG59" i="6"/>
  <c r="SL59" i="6"/>
  <c r="SA59" i="6"/>
  <c r="SF59" i="6"/>
  <c r="SK59" i="6"/>
  <c r="RS59" i="6"/>
  <c r="RN59" i="6"/>
  <c r="RI59" i="6"/>
  <c r="QN59" i="6"/>
  <c r="QT59" i="6"/>
  <c r="QZ59" i="6"/>
  <c r="PP59" i="6"/>
  <c r="PV59" i="6"/>
  <c r="QB59" i="6"/>
  <c r="OR59" i="6"/>
  <c r="OX59" i="6"/>
  <c r="PD59" i="6"/>
  <c r="NT59" i="6"/>
  <c r="NZ59" i="6"/>
  <c r="OF59" i="6"/>
  <c r="MW59" i="6"/>
  <c r="NC59" i="6"/>
  <c r="NI59" i="6"/>
  <c r="LZ59" i="6"/>
  <c r="MF59" i="6"/>
  <c r="ML59" i="6"/>
  <c r="LH59" i="6"/>
  <c r="LN59" i="6"/>
  <c r="IZ59" i="6"/>
  <c r="JH59" i="6"/>
  <c r="JP59" i="6"/>
  <c r="IC59" i="6"/>
  <c r="IH59" i="6"/>
  <c r="IM59" i="6"/>
  <c r="IB59" i="6"/>
  <c r="IG59" i="6"/>
  <c r="IL59" i="6"/>
  <c r="HJ59" i="6"/>
  <c r="HO59" i="6"/>
  <c r="HT59" i="6"/>
  <c r="HI59" i="6"/>
  <c r="HN59" i="6"/>
  <c r="HS59" i="6"/>
  <c r="GQ59" i="6"/>
  <c r="GV59" i="6"/>
  <c r="HA59" i="6"/>
  <c r="GP59" i="6"/>
  <c r="GU59" i="6"/>
  <c r="GZ59" i="6"/>
  <c r="FX59" i="6"/>
  <c r="GC59" i="6"/>
  <c r="GH59" i="6"/>
  <c r="FW59" i="6"/>
  <c r="GB59" i="6"/>
  <c r="GG59" i="6"/>
  <c r="FE59" i="6"/>
  <c r="FJ59" i="6"/>
  <c r="FO59" i="6"/>
  <c r="FD59" i="6"/>
  <c r="FI59" i="6"/>
  <c r="FN59" i="6"/>
  <c r="EK59" i="6"/>
  <c r="EP59" i="6"/>
  <c r="EU59" i="6"/>
  <c r="EJ59" i="6"/>
  <c r="EO59" i="6"/>
  <c r="ET59" i="6"/>
  <c r="DQ59" i="6"/>
  <c r="DV59" i="6"/>
  <c r="EA59" i="6"/>
  <c r="DP59" i="6"/>
  <c r="DU59" i="6"/>
  <c r="DZ59" i="6"/>
  <c r="DG59" i="6"/>
  <c r="DF59" i="6"/>
  <c r="DB59" i="6"/>
  <c r="DA59" i="6"/>
  <c r="CW59" i="6"/>
  <c r="CV59" i="6"/>
  <c r="CC59" i="6"/>
  <c r="CH59" i="6"/>
  <c r="CM59" i="6"/>
  <c r="CB59" i="6"/>
  <c r="CG59" i="6"/>
  <c r="CL59" i="6"/>
  <c r="BJ59" i="6"/>
  <c r="BO59" i="6"/>
  <c r="BT59" i="6"/>
  <c r="BI59" i="6"/>
  <c r="BN59" i="6"/>
  <c r="BS59" i="6"/>
  <c r="AM59" i="6"/>
  <c r="AS59" i="6"/>
  <c r="AY59" i="6"/>
  <c r="AL59" i="6"/>
  <c r="AR59" i="6"/>
  <c r="AX59" i="6"/>
  <c r="J59" i="6"/>
  <c r="R59" i="6"/>
  <c r="Z59" i="6"/>
  <c r="I59" i="6"/>
  <c r="Q59" i="6"/>
  <c r="Y59" i="6"/>
  <c r="SW58" i="6"/>
  <c r="TB58" i="6"/>
  <c r="TG58" i="6"/>
  <c r="SB58" i="6"/>
  <c r="SG58" i="6"/>
  <c r="SL58" i="6"/>
  <c r="SA58" i="6"/>
  <c r="SF58" i="6"/>
  <c r="SK58" i="6"/>
  <c r="RS58" i="6"/>
  <c r="RN58" i="6"/>
  <c r="RI58" i="6"/>
  <c r="QN58" i="6"/>
  <c r="QT58" i="6"/>
  <c r="QZ58" i="6"/>
  <c r="PP58" i="6"/>
  <c r="PV58" i="6"/>
  <c r="QB58" i="6"/>
  <c r="OR58" i="6"/>
  <c r="OX58" i="6"/>
  <c r="PD58" i="6"/>
  <c r="NT58" i="6"/>
  <c r="NZ58" i="6"/>
  <c r="OF58" i="6"/>
  <c r="MW58" i="6"/>
  <c r="NC58" i="6"/>
  <c r="NI58" i="6"/>
  <c r="LZ58" i="6"/>
  <c r="MF58" i="6"/>
  <c r="ML58" i="6"/>
  <c r="LH58" i="6"/>
  <c r="LN58" i="6"/>
  <c r="IZ58" i="6"/>
  <c r="JH58" i="6"/>
  <c r="JP58" i="6"/>
  <c r="IC58" i="6"/>
  <c r="IH58" i="6"/>
  <c r="IM58" i="6"/>
  <c r="IB58" i="6"/>
  <c r="IG58" i="6"/>
  <c r="IL58" i="6"/>
  <c r="HJ58" i="6"/>
  <c r="HO58" i="6"/>
  <c r="HT58" i="6"/>
  <c r="HI58" i="6"/>
  <c r="HN58" i="6"/>
  <c r="HS58" i="6"/>
  <c r="GQ58" i="6"/>
  <c r="GV58" i="6"/>
  <c r="HA58" i="6"/>
  <c r="GP58" i="6"/>
  <c r="GU58" i="6"/>
  <c r="GZ58" i="6"/>
  <c r="FX58" i="6"/>
  <c r="GC58" i="6"/>
  <c r="GH58" i="6"/>
  <c r="FW58" i="6"/>
  <c r="GB58" i="6"/>
  <c r="GG58" i="6"/>
  <c r="FE58" i="6"/>
  <c r="FJ58" i="6"/>
  <c r="FO58" i="6"/>
  <c r="FD58" i="6"/>
  <c r="FI58" i="6"/>
  <c r="FN58" i="6"/>
  <c r="EK58" i="6"/>
  <c r="EP58" i="6"/>
  <c r="EU58" i="6"/>
  <c r="EJ58" i="6"/>
  <c r="EO58" i="6"/>
  <c r="ET58" i="6"/>
  <c r="DQ58" i="6"/>
  <c r="DV58" i="6"/>
  <c r="EA58" i="6"/>
  <c r="DP58" i="6"/>
  <c r="DU58" i="6"/>
  <c r="DZ58" i="6"/>
  <c r="DG58" i="6"/>
  <c r="DF58" i="6"/>
  <c r="DB58" i="6"/>
  <c r="DA58" i="6"/>
  <c r="CW58" i="6"/>
  <c r="CV58" i="6"/>
  <c r="CC58" i="6"/>
  <c r="CH58" i="6"/>
  <c r="CM58" i="6"/>
  <c r="CB58" i="6"/>
  <c r="CG58" i="6"/>
  <c r="CL58" i="6"/>
  <c r="BJ58" i="6"/>
  <c r="BO58" i="6"/>
  <c r="BT58" i="6"/>
  <c r="BI58" i="6"/>
  <c r="BN58" i="6"/>
  <c r="BS58" i="6"/>
  <c r="AM58" i="6"/>
  <c r="AS58" i="6"/>
  <c r="AY58" i="6"/>
  <c r="AR58" i="6"/>
  <c r="AX58" i="6"/>
  <c r="J58" i="6"/>
  <c r="R58" i="6"/>
  <c r="Z58" i="6"/>
  <c r="I58" i="6"/>
  <c r="Q58" i="6"/>
  <c r="Y58" i="6"/>
  <c r="SW57" i="6"/>
  <c r="TB57" i="6"/>
  <c r="TG57" i="6"/>
  <c r="SB57" i="6"/>
  <c r="SG57" i="6"/>
  <c r="SL57" i="6"/>
  <c r="SA57" i="6"/>
  <c r="SF57" i="6"/>
  <c r="SK57" i="6"/>
  <c r="RS57" i="6"/>
  <c r="RN57" i="6"/>
  <c r="RI57" i="6"/>
  <c r="QN57" i="6"/>
  <c r="QT57" i="6"/>
  <c r="QZ57" i="6"/>
  <c r="PP57" i="6"/>
  <c r="PV57" i="6"/>
  <c r="QB57" i="6"/>
  <c r="OR57" i="6"/>
  <c r="OX57" i="6"/>
  <c r="PD57" i="6"/>
  <c r="NT57" i="6"/>
  <c r="NZ57" i="6"/>
  <c r="OF57" i="6"/>
  <c r="MW57" i="6"/>
  <c r="NC57" i="6"/>
  <c r="NI57" i="6"/>
  <c r="LZ57" i="6"/>
  <c r="MF57" i="6"/>
  <c r="ML57" i="6"/>
  <c r="LH57" i="6"/>
  <c r="LN57" i="6"/>
  <c r="IZ57" i="6"/>
  <c r="JH57" i="6"/>
  <c r="JP57" i="6"/>
  <c r="IC57" i="6"/>
  <c r="IH57" i="6"/>
  <c r="IM57" i="6"/>
  <c r="IB57" i="6"/>
  <c r="IG57" i="6"/>
  <c r="IL57" i="6"/>
  <c r="HJ57" i="6"/>
  <c r="HO57" i="6"/>
  <c r="HT57" i="6"/>
  <c r="HI57" i="6"/>
  <c r="HN57" i="6"/>
  <c r="HS57" i="6"/>
  <c r="GQ57" i="6"/>
  <c r="GV57" i="6"/>
  <c r="HA57" i="6"/>
  <c r="GP57" i="6"/>
  <c r="GU57" i="6"/>
  <c r="GZ57" i="6"/>
  <c r="FX57" i="6"/>
  <c r="GC57" i="6"/>
  <c r="GH57" i="6"/>
  <c r="FW57" i="6"/>
  <c r="GB57" i="6"/>
  <c r="GG57" i="6"/>
  <c r="FE57" i="6"/>
  <c r="FJ57" i="6"/>
  <c r="FO57" i="6"/>
  <c r="FD57" i="6"/>
  <c r="FI57" i="6"/>
  <c r="FN57" i="6"/>
  <c r="EK57" i="6"/>
  <c r="EP57" i="6"/>
  <c r="EU57" i="6"/>
  <c r="EJ57" i="6"/>
  <c r="EO57" i="6"/>
  <c r="ET57" i="6"/>
  <c r="DQ57" i="6"/>
  <c r="DV57" i="6"/>
  <c r="EA57" i="6"/>
  <c r="DP57" i="6"/>
  <c r="DU57" i="6"/>
  <c r="DZ57" i="6"/>
  <c r="DG57" i="6"/>
  <c r="DF57" i="6"/>
  <c r="DB57" i="6"/>
  <c r="DA57" i="6"/>
  <c r="CW57" i="6"/>
  <c r="CV57" i="6"/>
  <c r="CC57" i="6"/>
  <c r="CH57" i="6"/>
  <c r="CM57" i="6"/>
  <c r="CB57" i="6"/>
  <c r="CG57" i="6"/>
  <c r="CL57" i="6"/>
  <c r="BJ57" i="6"/>
  <c r="BO57" i="6"/>
  <c r="BT57" i="6"/>
  <c r="BI57" i="6"/>
  <c r="BN57" i="6"/>
  <c r="BS57" i="6"/>
  <c r="AM57" i="6"/>
  <c r="AS57" i="6"/>
  <c r="AY57" i="6"/>
  <c r="AL57" i="6"/>
  <c r="AR57" i="6"/>
  <c r="AX57" i="6"/>
  <c r="J57" i="6"/>
  <c r="R57" i="6"/>
  <c r="Z57" i="6"/>
  <c r="I57" i="6"/>
  <c r="Q57" i="6"/>
  <c r="Y57" i="6"/>
  <c r="SW56" i="6"/>
  <c r="TB56" i="6"/>
  <c r="TG56" i="6"/>
  <c r="SB56" i="6"/>
  <c r="SG56" i="6"/>
  <c r="SL56" i="6"/>
  <c r="SA56" i="6"/>
  <c r="SF56" i="6"/>
  <c r="SK56" i="6"/>
  <c r="RS56" i="6"/>
  <c r="RN56" i="6"/>
  <c r="RI56" i="6"/>
  <c r="QN56" i="6"/>
  <c r="QT56" i="6"/>
  <c r="QZ56" i="6"/>
  <c r="PP56" i="6"/>
  <c r="PV56" i="6"/>
  <c r="QB56" i="6"/>
  <c r="OR56" i="6"/>
  <c r="OX56" i="6"/>
  <c r="PD56" i="6"/>
  <c r="NT56" i="6"/>
  <c r="NZ56" i="6"/>
  <c r="OF56" i="6"/>
  <c r="MW56" i="6"/>
  <c r="NC56" i="6"/>
  <c r="NI56" i="6"/>
  <c r="LZ56" i="6"/>
  <c r="MF56" i="6"/>
  <c r="ML56" i="6"/>
  <c r="LH56" i="6"/>
  <c r="LN56" i="6"/>
  <c r="IZ56" i="6"/>
  <c r="JH56" i="6"/>
  <c r="JP56" i="6"/>
  <c r="IC56" i="6"/>
  <c r="IH56" i="6"/>
  <c r="IM56" i="6"/>
  <c r="IB56" i="6"/>
  <c r="IG56" i="6"/>
  <c r="IL56" i="6"/>
  <c r="HJ56" i="6"/>
  <c r="HO56" i="6"/>
  <c r="HT56" i="6"/>
  <c r="HI56" i="6"/>
  <c r="HN56" i="6"/>
  <c r="HS56" i="6"/>
  <c r="GQ56" i="6"/>
  <c r="GV56" i="6"/>
  <c r="HA56" i="6"/>
  <c r="GP56" i="6"/>
  <c r="GU56" i="6"/>
  <c r="GZ56" i="6"/>
  <c r="FX56" i="6"/>
  <c r="GC56" i="6"/>
  <c r="GH56" i="6"/>
  <c r="FW56" i="6"/>
  <c r="GB56" i="6"/>
  <c r="GG56" i="6"/>
  <c r="FE56" i="6"/>
  <c r="FJ56" i="6"/>
  <c r="FO56" i="6"/>
  <c r="FD56" i="6"/>
  <c r="FI56" i="6"/>
  <c r="FN56" i="6"/>
  <c r="EK56" i="6"/>
  <c r="EP56" i="6"/>
  <c r="EU56" i="6"/>
  <c r="EJ56" i="6"/>
  <c r="EO56" i="6"/>
  <c r="ET56" i="6"/>
  <c r="DQ56" i="6"/>
  <c r="DV56" i="6"/>
  <c r="EA56" i="6"/>
  <c r="DP56" i="6"/>
  <c r="DU56" i="6"/>
  <c r="DZ56" i="6"/>
  <c r="DG56" i="6"/>
  <c r="DF56" i="6"/>
  <c r="DB56" i="6"/>
  <c r="DA56" i="6"/>
  <c r="CW56" i="6"/>
  <c r="CV56" i="6"/>
  <c r="CC56" i="6"/>
  <c r="CH56" i="6"/>
  <c r="CM56" i="6"/>
  <c r="CB56" i="6"/>
  <c r="CG56" i="6"/>
  <c r="CL56" i="6"/>
  <c r="BJ56" i="6"/>
  <c r="BO56" i="6"/>
  <c r="BT56" i="6"/>
  <c r="BI56" i="6"/>
  <c r="BN56" i="6"/>
  <c r="BS56" i="6"/>
  <c r="AM56" i="6"/>
  <c r="AS56" i="6"/>
  <c r="AY56" i="6"/>
  <c r="AL56" i="6"/>
  <c r="AR56" i="6"/>
  <c r="AX56" i="6"/>
  <c r="J56" i="6"/>
  <c r="R56" i="6"/>
  <c r="Z56" i="6"/>
  <c r="I56" i="6"/>
  <c r="Q56" i="6"/>
  <c r="Y56" i="6"/>
  <c r="SW55" i="6"/>
  <c r="TB55" i="6"/>
  <c r="TG55" i="6"/>
  <c r="SB55" i="6"/>
  <c r="SG55" i="6"/>
  <c r="SL55" i="6"/>
  <c r="SA55" i="6"/>
  <c r="SF55" i="6"/>
  <c r="SK55" i="6"/>
  <c r="RS55" i="6"/>
  <c r="RN55" i="6"/>
  <c r="RI55" i="6"/>
  <c r="QN55" i="6"/>
  <c r="QT55" i="6"/>
  <c r="QZ55" i="6"/>
  <c r="PP55" i="6"/>
  <c r="PV55" i="6"/>
  <c r="QB55" i="6"/>
  <c r="OR55" i="6"/>
  <c r="OX55" i="6"/>
  <c r="PD55" i="6"/>
  <c r="NT55" i="6"/>
  <c r="NZ55" i="6"/>
  <c r="OF55" i="6"/>
  <c r="MW55" i="6"/>
  <c r="NC55" i="6"/>
  <c r="NI55" i="6"/>
  <c r="LZ55" i="6"/>
  <c r="MF55" i="6"/>
  <c r="ML55" i="6"/>
  <c r="LH55" i="6"/>
  <c r="LN55" i="6"/>
  <c r="IZ55" i="6"/>
  <c r="JH55" i="6"/>
  <c r="JP55" i="6"/>
  <c r="IC55" i="6"/>
  <c r="IH55" i="6"/>
  <c r="IM55" i="6"/>
  <c r="IB55" i="6"/>
  <c r="IG55" i="6"/>
  <c r="IL55" i="6"/>
  <c r="HJ55" i="6"/>
  <c r="HO55" i="6"/>
  <c r="HT55" i="6"/>
  <c r="HI55" i="6"/>
  <c r="HN55" i="6"/>
  <c r="HS55" i="6"/>
  <c r="GQ55" i="6"/>
  <c r="GV55" i="6"/>
  <c r="HA55" i="6"/>
  <c r="GP55" i="6"/>
  <c r="GU55" i="6"/>
  <c r="GZ55" i="6"/>
  <c r="FX55" i="6"/>
  <c r="GC55" i="6"/>
  <c r="GH55" i="6"/>
  <c r="FW55" i="6"/>
  <c r="GB55" i="6"/>
  <c r="GG55" i="6"/>
  <c r="FE55" i="6"/>
  <c r="FJ55" i="6"/>
  <c r="FO55" i="6"/>
  <c r="FD55" i="6"/>
  <c r="FI55" i="6"/>
  <c r="FN55" i="6"/>
  <c r="EK55" i="6"/>
  <c r="EP55" i="6"/>
  <c r="EU55" i="6"/>
  <c r="EJ55" i="6"/>
  <c r="EO55" i="6"/>
  <c r="ET55" i="6"/>
  <c r="DQ55" i="6"/>
  <c r="DV55" i="6"/>
  <c r="EA55" i="6"/>
  <c r="DP55" i="6"/>
  <c r="DU55" i="6"/>
  <c r="DZ55" i="6"/>
  <c r="DG55" i="6"/>
  <c r="DF55" i="6"/>
  <c r="DB55" i="6"/>
  <c r="DA55" i="6"/>
  <c r="CW55" i="6"/>
  <c r="CV55" i="6"/>
  <c r="CC55" i="6"/>
  <c r="CH55" i="6"/>
  <c r="CM55" i="6"/>
  <c r="CB55" i="6"/>
  <c r="CG55" i="6"/>
  <c r="CL55" i="6"/>
  <c r="BJ55" i="6"/>
  <c r="BO55" i="6"/>
  <c r="BT55" i="6"/>
  <c r="BI55" i="6"/>
  <c r="BN55" i="6"/>
  <c r="BS55" i="6"/>
  <c r="AM55" i="6"/>
  <c r="AS55" i="6"/>
  <c r="AY55" i="6"/>
  <c r="AL55" i="6"/>
  <c r="AR55" i="6"/>
  <c r="AX55" i="6"/>
  <c r="J55" i="6"/>
  <c r="R55" i="6"/>
  <c r="Z55" i="6"/>
  <c r="I55" i="6"/>
  <c r="Q55" i="6"/>
  <c r="Y55" i="6"/>
  <c r="SW54" i="6"/>
  <c r="TB54" i="6"/>
  <c r="TG54" i="6"/>
  <c r="SB54" i="6"/>
  <c r="SG54" i="6"/>
  <c r="SL54" i="6"/>
  <c r="SA54" i="6"/>
  <c r="SF54" i="6"/>
  <c r="SK54" i="6"/>
  <c r="RS54" i="6"/>
  <c r="RN54" i="6"/>
  <c r="RI54" i="6"/>
  <c r="QN54" i="6"/>
  <c r="QT54" i="6"/>
  <c r="QZ54" i="6"/>
  <c r="PP54" i="6"/>
  <c r="PV54" i="6"/>
  <c r="QB54" i="6"/>
  <c r="OR54" i="6"/>
  <c r="OX54" i="6"/>
  <c r="PD54" i="6"/>
  <c r="NT54" i="6"/>
  <c r="NZ54" i="6"/>
  <c r="OF54" i="6"/>
  <c r="MW54" i="6"/>
  <c r="NC54" i="6"/>
  <c r="NI54" i="6"/>
  <c r="LZ54" i="6"/>
  <c r="MF54" i="6"/>
  <c r="ML54" i="6"/>
  <c r="LH54" i="6"/>
  <c r="LN54" i="6"/>
  <c r="IZ54" i="6"/>
  <c r="JH54" i="6"/>
  <c r="JP54" i="6"/>
  <c r="IC54" i="6"/>
  <c r="IH54" i="6"/>
  <c r="IM54" i="6"/>
  <c r="IB54" i="6"/>
  <c r="IG54" i="6"/>
  <c r="IL54" i="6"/>
  <c r="HJ54" i="6"/>
  <c r="HO54" i="6"/>
  <c r="HT54" i="6"/>
  <c r="HI54" i="6"/>
  <c r="HN54" i="6"/>
  <c r="HS54" i="6"/>
  <c r="GQ54" i="6"/>
  <c r="GV54" i="6"/>
  <c r="HA54" i="6"/>
  <c r="GP54" i="6"/>
  <c r="GU54" i="6"/>
  <c r="GZ54" i="6"/>
  <c r="FX54" i="6"/>
  <c r="GC54" i="6"/>
  <c r="GH54" i="6"/>
  <c r="FW54" i="6"/>
  <c r="GB54" i="6"/>
  <c r="GG54" i="6"/>
  <c r="FE54" i="6"/>
  <c r="FJ54" i="6"/>
  <c r="FO54" i="6"/>
  <c r="FD54" i="6"/>
  <c r="FI54" i="6"/>
  <c r="FN54" i="6"/>
  <c r="EK54" i="6"/>
  <c r="EP54" i="6"/>
  <c r="EU54" i="6"/>
  <c r="EJ54" i="6"/>
  <c r="EO54" i="6"/>
  <c r="ET54" i="6"/>
  <c r="DL54" i="6"/>
  <c r="DQ54" i="6"/>
  <c r="DV54" i="6"/>
  <c r="EA54" i="6"/>
  <c r="DP54" i="6"/>
  <c r="DU54" i="6"/>
  <c r="DZ54" i="6"/>
  <c r="DG54" i="6"/>
  <c r="DF54" i="6"/>
  <c r="DB54" i="6"/>
  <c r="DA54" i="6"/>
  <c r="CW54" i="6"/>
  <c r="CV54" i="6"/>
  <c r="CC54" i="6"/>
  <c r="CH54" i="6"/>
  <c r="CM54" i="6"/>
  <c r="CB54" i="6"/>
  <c r="CG54" i="6"/>
  <c r="CL54" i="6"/>
  <c r="BJ54" i="6"/>
  <c r="BO54" i="6"/>
  <c r="BT54" i="6"/>
  <c r="BI54" i="6"/>
  <c r="BN54" i="6"/>
  <c r="BS54" i="6"/>
  <c r="AM54" i="6"/>
  <c r="AS54" i="6"/>
  <c r="AY54" i="6"/>
  <c r="AL54" i="6"/>
  <c r="AR54" i="6"/>
  <c r="AX54" i="6"/>
  <c r="J54" i="6"/>
  <c r="R54" i="6"/>
  <c r="Z54" i="6"/>
  <c r="I54" i="6"/>
  <c r="Q54" i="6"/>
  <c r="Y54" i="6"/>
  <c r="SW53" i="6"/>
  <c r="TB53" i="6"/>
  <c r="TG53" i="6"/>
  <c r="SB53" i="6"/>
  <c r="SG53" i="6"/>
  <c r="SL53" i="6"/>
  <c r="SA53" i="6"/>
  <c r="SF53" i="6"/>
  <c r="SK53" i="6"/>
  <c r="RS53" i="6"/>
  <c r="RN53" i="6"/>
  <c r="RI53" i="6"/>
  <c r="QN53" i="6"/>
  <c r="QT53" i="6"/>
  <c r="QZ53" i="6"/>
  <c r="PP53" i="6"/>
  <c r="PV53" i="6"/>
  <c r="QB53" i="6"/>
  <c r="OR53" i="6"/>
  <c r="OX53" i="6"/>
  <c r="PD53" i="6"/>
  <c r="NT53" i="6"/>
  <c r="NZ53" i="6"/>
  <c r="OF53" i="6"/>
  <c r="MW53" i="6"/>
  <c r="NC53" i="6"/>
  <c r="NI53" i="6"/>
  <c r="LZ53" i="6"/>
  <c r="MF53" i="6"/>
  <c r="ML53" i="6"/>
  <c r="LH53" i="6"/>
  <c r="LN53" i="6"/>
  <c r="IZ53" i="6"/>
  <c r="JH53" i="6"/>
  <c r="JP53" i="6"/>
  <c r="IC53" i="6"/>
  <c r="IH53" i="6"/>
  <c r="IM53" i="6"/>
  <c r="IB53" i="6"/>
  <c r="IG53" i="6"/>
  <c r="IL53" i="6"/>
  <c r="HJ53" i="6"/>
  <c r="HO53" i="6"/>
  <c r="HT53" i="6"/>
  <c r="HI53" i="6"/>
  <c r="HN53" i="6"/>
  <c r="HS53" i="6"/>
  <c r="GQ53" i="6"/>
  <c r="GV53" i="6"/>
  <c r="HA53" i="6"/>
  <c r="GP53" i="6"/>
  <c r="GU53" i="6"/>
  <c r="GZ53" i="6"/>
  <c r="FX53" i="6"/>
  <c r="GC53" i="6"/>
  <c r="GH53" i="6"/>
  <c r="FW53" i="6"/>
  <c r="GB53" i="6"/>
  <c r="GG53" i="6"/>
  <c r="FE53" i="6"/>
  <c r="FJ53" i="6"/>
  <c r="FO53" i="6"/>
  <c r="FD53" i="6"/>
  <c r="FI53" i="6"/>
  <c r="FN53" i="6"/>
  <c r="EK53" i="6"/>
  <c r="EP53" i="6"/>
  <c r="EU53" i="6"/>
  <c r="EJ53" i="6"/>
  <c r="EO53" i="6"/>
  <c r="ET53" i="6"/>
  <c r="DQ53" i="6"/>
  <c r="DV53" i="6"/>
  <c r="EA53" i="6"/>
  <c r="DP53" i="6"/>
  <c r="DU53" i="6"/>
  <c r="DZ53" i="6"/>
  <c r="DG53" i="6"/>
  <c r="DF53" i="6"/>
  <c r="DB53" i="6"/>
  <c r="DA53" i="6"/>
  <c r="CW53" i="6"/>
  <c r="CV53" i="6"/>
  <c r="CC53" i="6"/>
  <c r="CH53" i="6"/>
  <c r="CM53" i="6"/>
  <c r="CB53" i="6"/>
  <c r="CG53" i="6"/>
  <c r="CL53" i="6"/>
  <c r="BJ53" i="6"/>
  <c r="BO53" i="6"/>
  <c r="BT53" i="6"/>
  <c r="BI53" i="6"/>
  <c r="BN53" i="6"/>
  <c r="BS53" i="6"/>
  <c r="AM53" i="6"/>
  <c r="AS53" i="6"/>
  <c r="AY53" i="6"/>
  <c r="AL53" i="6"/>
  <c r="AR53" i="6"/>
  <c r="AX53" i="6"/>
  <c r="J53" i="6"/>
  <c r="R53" i="6"/>
  <c r="Z53" i="6"/>
  <c r="I53" i="6"/>
  <c r="Q53" i="6"/>
  <c r="Y53" i="6"/>
  <c r="SW52" i="6"/>
  <c r="TB52" i="6"/>
  <c r="TG52" i="6"/>
  <c r="SB52" i="6"/>
  <c r="SG52" i="6"/>
  <c r="SL52" i="6"/>
  <c r="SA52" i="6"/>
  <c r="SF52" i="6"/>
  <c r="SK52" i="6"/>
  <c r="RS52" i="6"/>
  <c r="RN52" i="6"/>
  <c r="RI52" i="6"/>
  <c r="QN52" i="6"/>
  <c r="QT52" i="6"/>
  <c r="QZ52" i="6"/>
  <c r="PP52" i="6"/>
  <c r="PV52" i="6"/>
  <c r="QB52" i="6"/>
  <c r="OR52" i="6"/>
  <c r="OX52" i="6"/>
  <c r="PD52" i="6"/>
  <c r="NT52" i="6"/>
  <c r="NZ52" i="6"/>
  <c r="OF52" i="6"/>
  <c r="MW52" i="6"/>
  <c r="NC52" i="6"/>
  <c r="NI52" i="6"/>
  <c r="LZ52" i="6"/>
  <c r="MF52" i="6"/>
  <c r="ML52" i="6"/>
  <c r="LH52" i="6"/>
  <c r="LN52" i="6"/>
  <c r="IZ52" i="6"/>
  <c r="JH52" i="6"/>
  <c r="JP52" i="6"/>
  <c r="IC52" i="6"/>
  <c r="IH52" i="6"/>
  <c r="IM52" i="6"/>
  <c r="IB52" i="6"/>
  <c r="IG52" i="6"/>
  <c r="IL52" i="6"/>
  <c r="HJ52" i="6"/>
  <c r="HO52" i="6"/>
  <c r="HT52" i="6"/>
  <c r="HI52" i="6"/>
  <c r="HN52" i="6"/>
  <c r="HS52" i="6"/>
  <c r="GQ52" i="6"/>
  <c r="GV52" i="6"/>
  <c r="HA52" i="6"/>
  <c r="GP52" i="6"/>
  <c r="GU52" i="6"/>
  <c r="GZ52" i="6"/>
  <c r="FX52" i="6"/>
  <c r="GC52" i="6"/>
  <c r="GH52" i="6"/>
  <c r="FW52" i="6"/>
  <c r="GB52" i="6"/>
  <c r="GG52" i="6"/>
  <c r="FE52" i="6"/>
  <c r="FJ52" i="6"/>
  <c r="FO52" i="6"/>
  <c r="FD52" i="6"/>
  <c r="FI52" i="6"/>
  <c r="FN52" i="6"/>
  <c r="EK52" i="6"/>
  <c r="EP52" i="6"/>
  <c r="EU52" i="6"/>
  <c r="EJ52" i="6"/>
  <c r="EO52" i="6"/>
  <c r="ET52" i="6"/>
  <c r="DQ52" i="6"/>
  <c r="DV52" i="6"/>
  <c r="EA52" i="6"/>
  <c r="DP52" i="6"/>
  <c r="DU52" i="6"/>
  <c r="DZ52" i="6"/>
  <c r="DG52" i="6"/>
  <c r="DF52" i="6"/>
  <c r="DB52" i="6"/>
  <c r="DA52" i="6"/>
  <c r="CW52" i="6"/>
  <c r="CV52" i="6"/>
  <c r="CC52" i="6"/>
  <c r="CH52" i="6"/>
  <c r="CM52" i="6"/>
  <c r="CB52" i="6"/>
  <c r="CG52" i="6"/>
  <c r="CL52" i="6"/>
  <c r="BJ52" i="6"/>
  <c r="BO52" i="6"/>
  <c r="BT52" i="6"/>
  <c r="BI52" i="6"/>
  <c r="BN52" i="6"/>
  <c r="BS52" i="6"/>
  <c r="AM52" i="6"/>
  <c r="AS52" i="6"/>
  <c r="AY52" i="6"/>
  <c r="AL52" i="6"/>
  <c r="AR52" i="6"/>
  <c r="AX52" i="6"/>
  <c r="J52" i="6"/>
  <c r="R52" i="6"/>
  <c r="Z52" i="6"/>
  <c r="I52" i="6"/>
  <c r="Q52" i="6"/>
  <c r="Y52" i="6"/>
  <c r="SW51" i="6"/>
  <c r="TB51" i="6"/>
  <c r="TG51" i="6"/>
  <c r="SB51" i="6"/>
  <c r="SG51" i="6"/>
  <c r="SL51" i="6"/>
  <c r="SA51" i="6"/>
  <c r="SF51" i="6"/>
  <c r="SK51" i="6"/>
  <c r="RS51" i="6"/>
  <c r="RN51" i="6"/>
  <c r="RI51" i="6"/>
  <c r="QN51" i="6"/>
  <c r="QT51" i="6"/>
  <c r="QZ51" i="6"/>
  <c r="PP51" i="6"/>
  <c r="PV51" i="6"/>
  <c r="QB51" i="6"/>
  <c r="OR51" i="6"/>
  <c r="OX51" i="6"/>
  <c r="PD51" i="6"/>
  <c r="NT51" i="6"/>
  <c r="NZ51" i="6"/>
  <c r="OF51" i="6"/>
  <c r="MW51" i="6"/>
  <c r="NC51" i="6"/>
  <c r="NI51" i="6"/>
  <c r="LZ51" i="6"/>
  <c r="MF51" i="6"/>
  <c r="ML51" i="6"/>
  <c r="LH51" i="6"/>
  <c r="LN51" i="6"/>
  <c r="IZ51" i="6"/>
  <c r="JH51" i="6"/>
  <c r="JP51" i="6"/>
  <c r="IC51" i="6"/>
  <c r="IH51" i="6"/>
  <c r="IM51" i="6"/>
  <c r="IB51" i="6"/>
  <c r="IG51" i="6"/>
  <c r="IL51" i="6"/>
  <c r="HJ51" i="6"/>
  <c r="HO51" i="6"/>
  <c r="HT51" i="6"/>
  <c r="HI51" i="6"/>
  <c r="HN51" i="6"/>
  <c r="HS51" i="6"/>
  <c r="GQ51" i="6"/>
  <c r="GV51" i="6"/>
  <c r="HA51" i="6"/>
  <c r="GP51" i="6"/>
  <c r="GU51" i="6"/>
  <c r="GZ51" i="6"/>
  <c r="FX51" i="6"/>
  <c r="GC51" i="6"/>
  <c r="GH51" i="6"/>
  <c r="FW51" i="6"/>
  <c r="GB51" i="6"/>
  <c r="GG51" i="6"/>
  <c r="FE51" i="6"/>
  <c r="FJ51" i="6"/>
  <c r="FO51" i="6"/>
  <c r="FD51" i="6"/>
  <c r="FI51" i="6"/>
  <c r="FN51" i="6"/>
  <c r="EK51" i="6"/>
  <c r="EP51" i="6"/>
  <c r="EU51" i="6"/>
  <c r="EJ51" i="6"/>
  <c r="EO51" i="6"/>
  <c r="ET51" i="6"/>
  <c r="DQ51" i="6"/>
  <c r="DV51" i="6"/>
  <c r="EA51" i="6"/>
  <c r="DP51" i="6"/>
  <c r="DU51" i="6"/>
  <c r="DZ51" i="6"/>
  <c r="DG51" i="6"/>
  <c r="DF51" i="6"/>
  <c r="DB51" i="6"/>
  <c r="DA51" i="6"/>
  <c r="CW51" i="6"/>
  <c r="CV51" i="6"/>
  <c r="CC51" i="6"/>
  <c r="CH51" i="6"/>
  <c r="CM51" i="6"/>
  <c r="CB51" i="6"/>
  <c r="CG51" i="6"/>
  <c r="CL51" i="6"/>
  <c r="BJ51" i="6"/>
  <c r="BO51" i="6"/>
  <c r="BT51" i="6"/>
  <c r="BI51" i="6"/>
  <c r="BN51" i="6"/>
  <c r="BS51" i="6"/>
  <c r="AM51" i="6"/>
  <c r="AS51" i="6"/>
  <c r="AY51" i="6"/>
  <c r="AL51" i="6"/>
  <c r="AR51" i="6"/>
  <c r="AX51" i="6"/>
  <c r="J51" i="6"/>
  <c r="R51" i="6"/>
  <c r="Z51" i="6"/>
  <c r="I51" i="6"/>
  <c r="Q51" i="6"/>
  <c r="Y51" i="6"/>
  <c r="SW50" i="6"/>
  <c r="TB50" i="6"/>
  <c r="TG50" i="6"/>
  <c r="SB50" i="6"/>
  <c r="SG50" i="6"/>
  <c r="SL50" i="6"/>
  <c r="SA50" i="6"/>
  <c r="SF50" i="6"/>
  <c r="SK50" i="6"/>
  <c r="RS50" i="6"/>
  <c r="RN50" i="6"/>
  <c r="RI50" i="6"/>
  <c r="QN50" i="6"/>
  <c r="QT50" i="6"/>
  <c r="QZ50" i="6"/>
  <c r="PP50" i="6"/>
  <c r="PV50" i="6"/>
  <c r="QB50" i="6"/>
  <c r="OR50" i="6"/>
  <c r="OX50" i="6"/>
  <c r="PD50" i="6"/>
  <c r="NT50" i="6"/>
  <c r="NZ50" i="6"/>
  <c r="OF50" i="6"/>
  <c r="MW50" i="6"/>
  <c r="NC50" i="6"/>
  <c r="NI50" i="6"/>
  <c r="LZ50" i="6"/>
  <c r="MF50" i="6"/>
  <c r="ML50" i="6"/>
  <c r="LH50" i="6"/>
  <c r="LN50" i="6"/>
  <c r="IZ50" i="6"/>
  <c r="JH50" i="6"/>
  <c r="JP50" i="6"/>
  <c r="IC50" i="6"/>
  <c r="IH50" i="6"/>
  <c r="IM50" i="6"/>
  <c r="IB50" i="6"/>
  <c r="IG50" i="6"/>
  <c r="IL50" i="6"/>
  <c r="HJ50" i="6"/>
  <c r="HO50" i="6"/>
  <c r="HT50" i="6"/>
  <c r="HI50" i="6"/>
  <c r="HN50" i="6"/>
  <c r="HS50" i="6"/>
  <c r="GQ50" i="6"/>
  <c r="GV50" i="6"/>
  <c r="HA50" i="6"/>
  <c r="GP50" i="6"/>
  <c r="GU50" i="6"/>
  <c r="GZ50" i="6"/>
  <c r="FX50" i="6"/>
  <c r="GC50" i="6"/>
  <c r="GH50" i="6"/>
  <c r="FW50" i="6"/>
  <c r="GB50" i="6"/>
  <c r="GG50" i="6"/>
  <c r="FE50" i="6"/>
  <c r="FJ50" i="6"/>
  <c r="FO50" i="6"/>
  <c r="FD50" i="6"/>
  <c r="FI50" i="6"/>
  <c r="FN50" i="6"/>
  <c r="EK50" i="6"/>
  <c r="EP50" i="6"/>
  <c r="EU50" i="6"/>
  <c r="EJ50" i="6"/>
  <c r="EO50" i="6"/>
  <c r="ET50" i="6"/>
  <c r="DQ50" i="6"/>
  <c r="DV50" i="6"/>
  <c r="EA50" i="6"/>
  <c r="DP50" i="6"/>
  <c r="DU50" i="6"/>
  <c r="DZ50" i="6"/>
  <c r="DG50" i="6"/>
  <c r="DF50" i="6"/>
  <c r="DB50" i="6"/>
  <c r="DA50" i="6"/>
  <c r="CW50" i="6"/>
  <c r="CV50" i="6"/>
  <c r="CC50" i="6"/>
  <c r="CH50" i="6"/>
  <c r="CM50" i="6"/>
  <c r="CB50" i="6"/>
  <c r="CG50" i="6"/>
  <c r="CL50" i="6"/>
  <c r="BJ50" i="6"/>
  <c r="BO50" i="6"/>
  <c r="BT50" i="6"/>
  <c r="BI50" i="6"/>
  <c r="BN50" i="6"/>
  <c r="BS50" i="6"/>
  <c r="AM50" i="6"/>
  <c r="AS50" i="6"/>
  <c r="AY50" i="6"/>
  <c r="AL50" i="6"/>
  <c r="AR50" i="6"/>
  <c r="AX50" i="6"/>
  <c r="J50" i="6"/>
  <c r="R50" i="6"/>
  <c r="Z50" i="6"/>
  <c r="I50" i="6"/>
  <c r="Q50" i="6"/>
  <c r="Y50" i="6"/>
  <c r="SW49" i="6"/>
  <c r="TB49" i="6"/>
  <c r="TG49" i="6"/>
  <c r="SB49" i="6"/>
  <c r="SG49" i="6"/>
  <c r="SL49" i="6"/>
  <c r="SA49" i="6"/>
  <c r="SF49" i="6"/>
  <c r="SK49" i="6"/>
  <c r="RS49" i="6"/>
  <c r="RN49" i="6"/>
  <c r="RI49" i="6"/>
  <c r="QN49" i="6"/>
  <c r="QT49" i="6"/>
  <c r="QZ49" i="6"/>
  <c r="PP49" i="6"/>
  <c r="PV49" i="6"/>
  <c r="QB49" i="6"/>
  <c r="OR49" i="6"/>
  <c r="OX49" i="6"/>
  <c r="PD49" i="6"/>
  <c r="NT49" i="6"/>
  <c r="NZ49" i="6"/>
  <c r="OF49" i="6"/>
  <c r="MW49" i="6"/>
  <c r="NC49" i="6"/>
  <c r="NI49" i="6"/>
  <c r="LZ49" i="6"/>
  <c r="MF49" i="6"/>
  <c r="ML49" i="6"/>
  <c r="LH49" i="6"/>
  <c r="LN49" i="6"/>
  <c r="IZ49" i="6"/>
  <c r="JH49" i="6"/>
  <c r="JP49" i="6"/>
  <c r="IC49" i="6"/>
  <c r="IH49" i="6"/>
  <c r="IM49" i="6"/>
  <c r="IB49" i="6"/>
  <c r="IG49" i="6"/>
  <c r="IL49" i="6"/>
  <c r="HJ49" i="6"/>
  <c r="HO49" i="6"/>
  <c r="HT49" i="6"/>
  <c r="HI49" i="6"/>
  <c r="HN49" i="6"/>
  <c r="HS49" i="6"/>
  <c r="GQ49" i="6"/>
  <c r="GV49" i="6"/>
  <c r="HA49" i="6"/>
  <c r="GP49" i="6"/>
  <c r="GU49" i="6"/>
  <c r="GZ49" i="6"/>
  <c r="FX49" i="6"/>
  <c r="GC49" i="6"/>
  <c r="GH49" i="6"/>
  <c r="FW49" i="6"/>
  <c r="GB49" i="6"/>
  <c r="GG49" i="6"/>
  <c r="FE49" i="6"/>
  <c r="FJ49" i="6"/>
  <c r="FO49" i="6"/>
  <c r="FD49" i="6"/>
  <c r="FI49" i="6"/>
  <c r="FN49" i="6"/>
  <c r="EK49" i="6"/>
  <c r="EP49" i="6"/>
  <c r="EU49" i="6"/>
  <c r="EJ49" i="6"/>
  <c r="EO49" i="6"/>
  <c r="ET49" i="6"/>
  <c r="DQ49" i="6"/>
  <c r="DV49" i="6"/>
  <c r="EA49" i="6"/>
  <c r="DP49" i="6"/>
  <c r="DU49" i="6"/>
  <c r="DZ49" i="6"/>
  <c r="DG49" i="6"/>
  <c r="DF49" i="6"/>
  <c r="DB49" i="6"/>
  <c r="DA49" i="6"/>
  <c r="CW49" i="6"/>
  <c r="CV49" i="6"/>
  <c r="CC49" i="6"/>
  <c r="CH49" i="6"/>
  <c r="CM49" i="6"/>
  <c r="CB49" i="6"/>
  <c r="CG49" i="6"/>
  <c r="CL49" i="6"/>
  <c r="BJ49" i="6"/>
  <c r="BO49" i="6"/>
  <c r="BT49" i="6"/>
  <c r="BI49" i="6"/>
  <c r="BN49" i="6"/>
  <c r="BS49" i="6"/>
  <c r="AM49" i="6"/>
  <c r="AS49" i="6"/>
  <c r="AY49" i="6"/>
  <c r="AL49" i="6"/>
  <c r="AR49" i="6"/>
  <c r="AX49" i="6"/>
  <c r="J49" i="6"/>
  <c r="R49" i="6"/>
  <c r="Z49" i="6"/>
  <c r="I49" i="6"/>
  <c r="Q49" i="6"/>
  <c r="Y49" i="6"/>
  <c r="SW48" i="6"/>
  <c r="TB48" i="6"/>
  <c r="TG48" i="6"/>
  <c r="SB48" i="6"/>
  <c r="SG48" i="6"/>
  <c r="SL48" i="6"/>
  <c r="SA48" i="6"/>
  <c r="SF48" i="6"/>
  <c r="SK48" i="6"/>
  <c r="RS48" i="6"/>
  <c r="RN48" i="6"/>
  <c r="RI48" i="6"/>
  <c r="QN48" i="6"/>
  <c r="QT48" i="6"/>
  <c r="QZ48" i="6"/>
  <c r="PP48" i="6"/>
  <c r="PV48" i="6"/>
  <c r="QB48" i="6"/>
  <c r="OR48" i="6"/>
  <c r="OX48" i="6"/>
  <c r="PD48" i="6"/>
  <c r="NT48" i="6"/>
  <c r="NZ48" i="6"/>
  <c r="OF48" i="6"/>
  <c r="MW48" i="6"/>
  <c r="NC48" i="6"/>
  <c r="NI48" i="6"/>
  <c r="LZ48" i="6"/>
  <c r="MF48" i="6"/>
  <c r="ML48" i="6"/>
  <c r="LH48" i="6"/>
  <c r="LN48" i="6"/>
  <c r="IZ48" i="6"/>
  <c r="JH48" i="6"/>
  <c r="JP48" i="6"/>
  <c r="IC48" i="6"/>
  <c r="IH48" i="6"/>
  <c r="IM48" i="6"/>
  <c r="IB48" i="6"/>
  <c r="IG48" i="6"/>
  <c r="IL48" i="6"/>
  <c r="HJ48" i="6"/>
  <c r="HO48" i="6"/>
  <c r="HT48" i="6"/>
  <c r="HI48" i="6"/>
  <c r="HN48" i="6"/>
  <c r="HS48" i="6"/>
  <c r="GQ48" i="6"/>
  <c r="GV48" i="6"/>
  <c r="HA48" i="6"/>
  <c r="GP48" i="6"/>
  <c r="GU48" i="6"/>
  <c r="GZ48" i="6"/>
  <c r="FX48" i="6"/>
  <c r="GC48" i="6"/>
  <c r="GH48" i="6"/>
  <c r="FW48" i="6"/>
  <c r="GB48" i="6"/>
  <c r="GG48" i="6"/>
  <c r="FE48" i="6"/>
  <c r="FJ48" i="6"/>
  <c r="FO48" i="6"/>
  <c r="FD48" i="6"/>
  <c r="FI48" i="6"/>
  <c r="FN48" i="6"/>
  <c r="EK48" i="6"/>
  <c r="EP48" i="6"/>
  <c r="EU48" i="6"/>
  <c r="EJ48" i="6"/>
  <c r="EO48" i="6"/>
  <c r="ET48" i="6"/>
  <c r="DQ48" i="6"/>
  <c r="DV48" i="6"/>
  <c r="EA48" i="6"/>
  <c r="DP48" i="6"/>
  <c r="DU48" i="6"/>
  <c r="DZ48" i="6"/>
  <c r="DG48" i="6"/>
  <c r="DF48" i="6"/>
  <c r="DB48" i="6"/>
  <c r="DA48" i="6"/>
  <c r="CW48" i="6"/>
  <c r="CV48" i="6"/>
  <c r="CC48" i="6"/>
  <c r="CH48" i="6"/>
  <c r="CM48" i="6"/>
  <c r="CB48" i="6"/>
  <c r="CG48" i="6"/>
  <c r="CL48" i="6"/>
  <c r="BJ48" i="6"/>
  <c r="BO48" i="6"/>
  <c r="BT48" i="6"/>
  <c r="BI48" i="6"/>
  <c r="BN48" i="6"/>
  <c r="BS48" i="6"/>
  <c r="AM48" i="6"/>
  <c r="AS48" i="6"/>
  <c r="AY48" i="6"/>
  <c r="AL48" i="6"/>
  <c r="AR48" i="6"/>
  <c r="AX48" i="6"/>
  <c r="J48" i="6"/>
  <c r="R48" i="6"/>
  <c r="Z48" i="6"/>
  <c r="I48" i="6"/>
  <c r="Q48" i="6"/>
  <c r="Y48" i="6"/>
  <c r="SW47" i="6"/>
  <c r="TB47" i="6"/>
  <c r="TG47" i="6"/>
  <c r="SB47" i="6"/>
  <c r="SG47" i="6"/>
  <c r="SL47" i="6"/>
  <c r="SA47" i="6"/>
  <c r="SF47" i="6"/>
  <c r="SK47" i="6"/>
  <c r="RS47" i="6"/>
  <c r="RN47" i="6"/>
  <c r="RI47" i="6"/>
  <c r="QN47" i="6"/>
  <c r="QT47" i="6"/>
  <c r="QZ47" i="6"/>
  <c r="PP47" i="6"/>
  <c r="PV47" i="6"/>
  <c r="QB47" i="6"/>
  <c r="OR47" i="6"/>
  <c r="OX47" i="6"/>
  <c r="PD47" i="6"/>
  <c r="NT47" i="6"/>
  <c r="NZ47" i="6"/>
  <c r="OF47" i="6"/>
  <c r="MW47" i="6"/>
  <c r="NC47" i="6"/>
  <c r="NI47" i="6"/>
  <c r="LZ47" i="6"/>
  <c r="MF47" i="6"/>
  <c r="ML47" i="6"/>
  <c r="LH47" i="6"/>
  <c r="LN47" i="6"/>
  <c r="IZ47" i="6"/>
  <c r="JH47" i="6"/>
  <c r="JP47" i="6"/>
  <c r="IC47" i="6"/>
  <c r="IH47" i="6"/>
  <c r="IM47" i="6"/>
  <c r="IB47" i="6"/>
  <c r="IG47" i="6"/>
  <c r="IL47" i="6"/>
  <c r="HJ47" i="6"/>
  <c r="HO47" i="6"/>
  <c r="HT47" i="6"/>
  <c r="HI47" i="6"/>
  <c r="HN47" i="6"/>
  <c r="HS47" i="6"/>
  <c r="GQ47" i="6"/>
  <c r="GV47" i="6"/>
  <c r="HA47" i="6"/>
  <c r="GP47" i="6"/>
  <c r="GU47" i="6"/>
  <c r="GZ47" i="6"/>
  <c r="FX47" i="6"/>
  <c r="GC47" i="6"/>
  <c r="GH47" i="6"/>
  <c r="FW47" i="6"/>
  <c r="GB47" i="6"/>
  <c r="GG47" i="6"/>
  <c r="FE47" i="6"/>
  <c r="FJ47" i="6"/>
  <c r="FO47" i="6"/>
  <c r="FD47" i="6"/>
  <c r="FI47" i="6"/>
  <c r="FN47" i="6"/>
  <c r="EK47" i="6"/>
  <c r="EP47" i="6"/>
  <c r="EU47" i="6"/>
  <c r="EJ47" i="6"/>
  <c r="EO47" i="6"/>
  <c r="ET47" i="6"/>
  <c r="DQ47" i="6"/>
  <c r="DV47" i="6"/>
  <c r="EA47" i="6"/>
  <c r="DP47" i="6"/>
  <c r="DU47" i="6"/>
  <c r="DZ47" i="6"/>
  <c r="DG47" i="6"/>
  <c r="DF47" i="6"/>
  <c r="DB47" i="6"/>
  <c r="DA47" i="6"/>
  <c r="CW47" i="6"/>
  <c r="CV47" i="6"/>
  <c r="CC47" i="6"/>
  <c r="CH47" i="6"/>
  <c r="CM47" i="6"/>
  <c r="CB47" i="6"/>
  <c r="CG47" i="6"/>
  <c r="CL47" i="6"/>
  <c r="BJ47" i="6"/>
  <c r="BO47" i="6"/>
  <c r="BT47" i="6"/>
  <c r="BI47" i="6"/>
  <c r="BN47" i="6"/>
  <c r="BS47" i="6"/>
  <c r="AM47" i="6"/>
  <c r="AS47" i="6"/>
  <c r="AY47" i="6"/>
  <c r="AL47" i="6"/>
  <c r="AR47" i="6"/>
  <c r="AX47" i="6"/>
  <c r="J47" i="6"/>
  <c r="R47" i="6"/>
  <c r="Z47" i="6"/>
  <c r="I47" i="6"/>
  <c r="Q47" i="6"/>
  <c r="Y47" i="6"/>
  <c r="SW46" i="6"/>
  <c r="TB46" i="6"/>
  <c r="TG46" i="6"/>
  <c r="SB46" i="6"/>
  <c r="SG46" i="6"/>
  <c r="SL46" i="6"/>
  <c r="SA46" i="6"/>
  <c r="SF46" i="6"/>
  <c r="SK46" i="6"/>
  <c r="RS46" i="6"/>
  <c r="RN46" i="6"/>
  <c r="RI46" i="6"/>
  <c r="QN46" i="6"/>
  <c r="QT46" i="6"/>
  <c r="QZ46" i="6"/>
  <c r="PP46" i="6"/>
  <c r="PV46" i="6"/>
  <c r="QB46" i="6"/>
  <c r="OR46" i="6"/>
  <c r="OX46" i="6"/>
  <c r="PD46" i="6"/>
  <c r="NT46" i="6"/>
  <c r="NZ46" i="6"/>
  <c r="OF46" i="6"/>
  <c r="MW46" i="6"/>
  <c r="NC46" i="6"/>
  <c r="NI46" i="6"/>
  <c r="LZ46" i="6"/>
  <c r="MF46" i="6"/>
  <c r="ML46" i="6"/>
  <c r="LH46" i="6"/>
  <c r="LN46" i="6"/>
  <c r="IZ46" i="6"/>
  <c r="JH46" i="6"/>
  <c r="JP46" i="6"/>
  <c r="IC46" i="6"/>
  <c r="IH46" i="6"/>
  <c r="IM46" i="6"/>
  <c r="IB46" i="6"/>
  <c r="IG46" i="6"/>
  <c r="IL46" i="6"/>
  <c r="HJ46" i="6"/>
  <c r="HO46" i="6"/>
  <c r="HT46" i="6"/>
  <c r="HI46" i="6"/>
  <c r="HN46" i="6"/>
  <c r="HS46" i="6"/>
  <c r="GQ46" i="6"/>
  <c r="GV46" i="6"/>
  <c r="HA46" i="6"/>
  <c r="GP46" i="6"/>
  <c r="GU46" i="6"/>
  <c r="GZ46" i="6"/>
  <c r="FX46" i="6"/>
  <c r="GC46" i="6"/>
  <c r="GH46" i="6"/>
  <c r="FW46" i="6"/>
  <c r="GB46" i="6"/>
  <c r="GG46" i="6"/>
  <c r="FE46" i="6"/>
  <c r="FJ46" i="6"/>
  <c r="FO46" i="6"/>
  <c r="FD46" i="6"/>
  <c r="FI46" i="6"/>
  <c r="FN46" i="6"/>
  <c r="EK46" i="6"/>
  <c r="EP46" i="6"/>
  <c r="EU46" i="6"/>
  <c r="EJ46" i="6"/>
  <c r="EO46" i="6"/>
  <c r="ET46" i="6"/>
  <c r="DQ46" i="6"/>
  <c r="DV46" i="6"/>
  <c r="EA46" i="6"/>
  <c r="DP46" i="6"/>
  <c r="DU46" i="6"/>
  <c r="DZ46" i="6"/>
  <c r="DG46" i="6"/>
  <c r="DF46" i="6"/>
  <c r="DB46" i="6"/>
  <c r="DA46" i="6"/>
  <c r="CW46" i="6"/>
  <c r="CV46" i="6"/>
  <c r="CC46" i="6"/>
  <c r="CH46" i="6"/>
  <c r="CM46" i="6"/>
  <c r="CB46" i="6"/>
  <c r="CG46" i="6"/>
  <c r="CL46" i="6"/>
  <c r="BJ46" i="6"/>
  <c r="BO46" i="6"/>
  <c r="BT46" i="6"/>
  <c r="BI46" i="6"/>
  <c r="BN46" i="6"/>
  <c r="BS46" i="6"/>
  <c r="AM46" i="6"/>
  <c r="AS46" i="6"/>
  <c r="AY46" i="6"/>
  <c r="AL46" i="6"/>
  <c r="AR46" i="6"/>
  <c r="AX46" i="6"/>
  <c r="J46" i="6"/>
  <c r="R46" i="6"/>
  <c r="Z46" i="6"/>
  <c r="I46" i="6"/>
  <c r="Q46" i="6"/>
  <c r="Y46" i="6"/>
  <c r="SW45" i="6"/>
  <c r="TB45" i="6"/>
  <c r="TG45" i="6"/>
  <c r="SB45" i="6"/>
  <c r="SG45" i="6"/>
  <c r="SL45" i="6"/>
  <c r="SA45" i="6"/>
  <c r="SF45" i="6"/>
  <c r="SK45" i="6"/>
  <c r="RS45" i="6"/>
  <c r="RN45" i="6"/>
  <c r="RI45" i="6"/>
  <c r="QN45" i="6"/>
  <c r="QT45" i="6"/>
  <c r="QZ45" i="6"/>
  <c r="PP45" i="6"/>
  <c r="PV45" i="6"/>
  <c r="QB45" i="6"/>
  <c r="OR45" i="6"/>
  <c r="OX45" i="6"/>
  <c r="PD45" i="6"/>
  <c r="NT45" i="6"/>
  <c r="NZ45" i="6"/>
  <c r="OF45" i="6"/>
  <c r="MW45" i="6"/>
  <c r="NC45" i="6"/>
  <c r="NI45" i="6"/>
  <c r="LZ45" i="6"/>
  <c r="MF45" i="6"/>
  <c r="ML45" i="6"/>
  <c r="LH45" i="6"/>
  <c r="LN45" i="6"/>
  <c r="IZ45" i="6"/>
  <c r="JH45" i="6"/>
  <c r="JP45" i="6"/>
  <c r="IC45" i="6"/>
  <c r="IH45" i="6"/>
  <c r="IM45" i="6"/>
  <c r="IB45" i="6"/>
  <c r="IG45" i="6"/>
  <c r="IL45" i="6"/>
  <c r="HJ45" i="6"/>
  <c r="HO45" i="6"/>
  <c r="HT45" i="6"/>
  <c r="HI45" i="6"/>
  <c r="HN45" i="6"/>
  <c r="HS45" i="6"/>
  <c r="GQ45" i="6"/>
  <c r="GV45" i="6"/>
  <c r="HA45" i="6"/>
  <c r="GP45" i="6"/>
  <c r="GU45" i="6"/>
  <c r="GZ45" i="6"/>
  <c r="FX45" i="6"/>
  <c r="GC45" i="6"/>
  <c r="GH45" i="6"/>
  <c r="FW45" i="6"/>
  <c r="GB45" i="6"/>
  <c r="GG45" i="6"/>
  <c r="FE45" i="6"/>
  <c r="FJ45" i="6"/>
  <c r="FO45" i="6"/>
  <c r="FD45" i="6"/>
  <c r="FI45" i="6"/>
  <c r="FN45" i="6"/>
  <c r="EK45" i="6"/>
  <c r="EP45" i="6"/>
  <c r="EU45" i="6"/>
  <c r="EJ45" i="6"/>
  <c r="EO45" i="6"/>
  <c r="ET45" i="6"/>
  <c r="DQ45" i="6"/>
  <c r="DV45" i="6"/>
  <c r="EA45" i="6"/>
  <c r="DP45" i="6"/>
  <c r="DU45" i="6"/>
  <c r="DZ45" i="6"/>
  <c r="DG45" i="6"/>
  <c r="DF45" i="6"/>
  <c r="DB45" i="6"/>
  <c r="DA45" i="6"/>
  <c r="CW45" i="6"/>
  <c r="CV45" i="6"/>
  <c r="CC45" i="6"/>
  <c r="CH45" i="6"/>
  <c r="CM45" i="6"/>
  <c r="CB45" i="6"/>
  <c r="CG45" i="6"/>
  <c r="CL45" i="6"/>
  <c r="BJ45" i="6"/>
  <c r="BO45" i="6"/>
  <c r="BT45" i="6"/>
  <c r="BI45" i="6"/>
  <c r="BN45" i="6"/>
  <c r="BS45" i="6"/>
  <c r="AM45" i="6"/>
  <c r="AS45" i="6"/>
  <c r="AY45" i="6"/>
  <c r="AL45" i="6"/>
  <c r="AR45" i="6"/>
  <c r="AX45" i="6"/>
  <c r="J45" i="6"/>
  <c r="R45" i="6"/>
  <c r="Z45" i="6"/>
  <c r="I45" i="6"/>
  <c r="Q45" i="6"/>
  <c r="Y45" i="6"/>
  <c r="SW44" i="6"/>
  <c r="TB44" i="6"/>
  <c r="TG44" i="6"/>
  <c r="SB44" i="6"/>
  <c r="SG44" i="6"/>
  <c r="SL44" i="6"/>
  <c r="SA44" i="6"/>
  <c r="SF44" i="6"/>
  <c r="SK44" i="6"/>
  <c r="RS44" i="6"/>
  <c r="RN44" i="6"/>
  <c r="RI44" i="6"/>
  <c r="QN44" i="6"/>
  <c r="QT44" i="6"/>
  <c r="QZ44" i="6"/>
  <c r="PP44" i="6"/>
  <c r="PV44" i="6"/>
  <c r="QB44" i="6"/>
  <c r="OR44" i="6"/>
  <c r="OX44" i="6"/>
  <c r="PD44" i="6"/>
  <c r="NT44" i="6"/>
  <c r="NZ44" i="6"/>
  <c r="OF44" i="6"/>
  <c r="MW44" i="6"/>
  <c r="NC44" i="6"/>
  <c r="NI44" i="6"/>
  <c r="LZ44" i="6"/>
  <c r="MF44" i="6"/>
  <c r="ML44" i="6"/>
  <c r="LH44" i="6"/>
  <c r="LN44" i="6"/>
  <c r="IZ44" i="6"/>
  <c r="JH44" i="6"/>
  <c r="JP44" i="6"/>
  <c r="IC44" i="6"/>
  <c r="IH44" i="6"/>
  <c r="IM44" i="6"/>
  <c r="IB44" i="6"/>
  <c r="IG44" i="6"/>
  <c r="IL44" i="6"/>
  <c r="HJ44" i="6"/>
  <c r="HO44" i="6"/>
  <c r="HT44" i="6"/>
  <c r="HI44" i="6"/>
  <c r="HN44" i="6"/>
  <c r="HS44" i="6"/>
  <c r="GQ44" i="6"/>
  <c r="GV44" i="6"/>
  <c r="HA44" i="6"/>
  <c r="GP44" i="6"/>
  <c r="GU44" i="6"/>
  <c r="GZ44" i="6"/>
  <c r="FX44" i="6"/>
  <c r="GC44" i="6"/>
  <c r="GH44" i="6"/>
  <c r="FW44" i="6"/>
  <c r="GB44" i="6"/>
  <c r="GG44" i="6"/>
  <c r="FE44" i="6"/>
  <c r="FJ44" i="6"/>
  <c r="FO44" i="6"/>
  <c r="FD44" i="6"/>
  <c r="FI44" i="6"/>
  <c r="FN44" i="6"/>
  <c r="EK44" i="6"/>
  <c r="EP44" i="6"/>
  <c r="EU44" i="6"/>
  <c r="EJ44" i="6"/>
  <c r="EO44" i="6"/>
  <c r="ET44" i="6"/>
  <c r="DQ44" i="6"/>
  <c r="DV44" i="6"/>
  <c r="EA44" i="6"/>
  <c r="DP44" i="6"/>
  <c r="DU44" i="6"/>
  <c r="DZ44" i="6"/>
  <c r="DG44" i="6"/>
  <c r="DF44" i="6"/>
  <c r="DB44" i="6"/>
  <c r="DA44" i="6"/>
  <c r="CW44" i="6"/>
  <c r="CV44" i="6"/>
  <c r="CC44" i="6"/>
  <c r="CH44" i="6"/>
  <c r="CM44" i="6"/>
  <c r="CB44" i="6"/>
  <c r="CG44" i="6"/>
  <c r="CL44" i="6"/>
  <c r="BJ44" i="6"/>
  <c r="BO44" i="6"/>
  <c r="BT44" i="6"/>
  <c r="BI44" i="6"/>
  <c r="BN44" i="6"/>
  <c r="BS44" i="6"/>
  <c r="AM44" i="6"/>
  <c r="AS44" i="6"/>
  <c r="AY44" i="6"/>
  <c r="AL44" i="6"/>
  <c r="AR44" i="6"/>
  <c r="AX44" i="6"/>
  <c r="J44" i="6"/>
  <c r="R44" i="6"/>
  <c r="Z44" i="6"/>
  <c r="I44" i="6"/>
  <c r="Q44" i="6"/>
  <c r="Y44" i="6"/>
  <c r="SW43" i="6"/>
  <c r="TB43" i="6"/>
  <c r="TG43" i="6"/>
  <c r="SB43" i="6"/>
  <c r="SG43" i="6"/>
  <c r="SL43" i="6"/>
  <c r="SA43" i="6"/>
  <c r="SF43" i="6"/>
  <c r="SK43" i="6"/>
  <c r="RS43" i="6"/>
  <c r="RN43" i="6"/>
  <c r="RI43" i="6"/>
  <c r="QN43" i="6"/>
  <c r="QT43" i="6"/>
  <c r="QZ43" i="6"/>
  <c r="PP43" i="6"/>
  <c r="PV43" i="6"/>
  <c r="QB43" i="6"/>
  <c r="OR43" i="6"/>
  <c r="OX43" i="6"/>
  <c r="PD43" i="6"/>
  <c r="NT43" i="6"/>
  <c r="NZ43" i="6"/>
  <c r="OF43" i="6"/>
  <c r="MW43" i="6"/>
  <c r="NC43" i="6"/>
  <c r="NI43" i="6"/>
  <c r="LZ43" i="6"/>
  <c r="MF43" i="6"/>
  <c r="ML43" i="6"/>
  <c r="LH43" i="6"/>
  <c r="LN43" i="6"/>
  <c r="IZ43" i="6"/>
  <c r="JH43" i="6"/>
  <c r="JP43" i="6"/>
  <c r="IC43" i="6"/>
  <c r="IH43" i="6"/>
  <c r="IM43" i="6"/>
  <c r="IB43" i="6"/>
  <c r="IG43" i="6"/>
  <c r="IL43" i="6"/>
  <c r="HJ43" i="6"/>
  <c r="HO43" i="6"/>
  <c r="HT43" i="6"/>
  <c r="HI43" i="6"/>
  <c r="HN43" i="6"/>
  <c r="HS43" i="6"/>
  <c r="GQ43" i="6"/>
  <c r="GV43" i="6"/>
  <c r="HA43" i="6"/>
  <c r="GP43" i="6"/>
  <c r="GU43" i="6"/>
  <c r="GZ43" i="6"/>
  <c r="FX43" i="6"/>
  <c r="GC43" i="6"/>
  <c r="GH43" i="6"/>
  <c r="FW43" i="6"/>
  <c r="GB43" i="6"/>
  <c r="GG43" i="6"/>
  <c r="FE43" i="6"/>
  <c r="FJ43" i="6"/>
  <c r="FO43" i="6"/>
  <c r="FD43" i="6"/>
  <c r="FI43" i="6"/>
  <c r="FN43" i="6"/>
  <c r="EK43" i="6"/>
  <c r="EP43" i="6"/>
  <c r="EU43" i="6"/>
  <c r="EJ43" i="6"/>
  <c r="EO43" i="6"/>
  <c r="ET43" i="6"/>
  <c r="DQ43" i="6"/>
  <c r="DV43" i="6"/>
  <c r="EA43" i="6"/>
  <c r="DP43" i="6"/>
  <c r="DU43" i="6"/>
  <c r="DZ43" i="6"/>
  <c r="DG43" i="6"/>
  <c r="DF43" i="6"/>
  <c r="DB43" i="6"/>
  <c r="DA43" i="6"/>
  <c r="CW43" i="6"/>
  <c r="CV43" i="6"/>
  <c r="CC43" i="6"/>
  <c r="CH43" i="6"/>
  <c r="CM43" i="6"/>
  <c r="CB43" i="6"/>
  <c r="CG43" i="6"/>
  <c r="CL43" i="6"/>
  <c r="BJ43" i="6"/>
  <c r="BO43" i="6"/>
  <c r="BT43" i="6"/>
  <c r="BI43" i="6"/>
  <c r="BN43" i="6"/>
  <c r="BS43" i="6"/>
  <c r="AM43" i="6"/>
  <c r="AS43" i="6"/>
  <c r="AY43" i="6"/>
  <c r="AL43" i="6"/>
  <c r="AR43" i="6"/>
  <c r="AX43" i="6"/>
  <c r="J43" i="6"/>
  <c r="R43" i="6"/>
  <c r="Z43" i="6"/>
  <c r="I43" i="6"/>
  <c r="Q43" i="6"/>
  <c r="Y43" i="6"/>
  <c r="SW42" i="6"/>
  <c r="TB42" i="6"/>
  <c r="TG42" i="6"/>
  <c r="SB42" i="6"/>
  <c r="SG42" i="6"/>
  <c r="SL42" i="6"/>
  <c r="SA42" i="6"/>
  <c r="SF42" i="6"/>
  <c r="SK42" i="6"/>
  <c r="RS42" i="6"/>
  <c r="RN42" i="6"/>
  <c r="RI42" i="6"/>
  <c r="QN42" i="6"/>
  <c r="QT42" i="6"/>
  <c r="QZ42" i="6"/>
  <c r="PP42" i="6"/>
  <c r="PV42" i="6"/>
  <c r="QB42" i="6"/>
  <c r="OR42" i="6"/>
  <c r="OX42" i="6"/>
  <c r="PD42" i="6"/>
  <c r="NT42" i="6"/>
  <c r="NZ42" i="6"/>
  <c r="OF42" i="6"/>
  <c r="MW42" i="6"/>
  <c r="NC42" i="6"/>
  <c r="NI42" i="6"/>
  <c r="LZ42" i="6"/>
  <c r="MF42" i="6"/>
  <c r="ML42" i="6"/>
  <c r="LH42" i="6"/>
  <c r="LN42" i="6"/>
  <c r="IZ42" i="6"/>
  <c r="JH42" i="6"/>
  <c r="JP42" i="6"/>
  <c r="IC42" i="6"/>
  <c r="IH42" i="6"/>
  <c r="IM42" i="6"/>
  <c r="IB42" i="6"/>
  <c r="IG42" i="6"/>
  <c r="IL42" i="6"/>
  <c r="HJ42" i="6"/>
  <c r="HO42" i="6"/>
  <c r="HT42" i="6"/>
  <c r="HI42" i="6"/>
  <c r="HN42" i="6"/>
  <c r="HS42" i="6"/>
  <c r="GQ42" i="6"/>
  <c r="GV42" i="6"/>
  <c r="HA42" i="6"/>
  <c r="GP42" i="6"/>
  <c r="GU42" i="6"/>
  <c r="GZ42" i="6"/>
  <c r="FX42" i="6"/>
  <c r="GC42" i="6"/>
  <c r="GH42" i="6"/>
  <c r="FW42" i="6"/>
  <c r="GB42" i="6"/>
  <c r="GG42" i="6"/>
  <c r="FE42" i="6"/>
  <c r="FJ42" i="6"/>
  <c r="FO42" i="6"/>
  <c r="FD42" i="6"/>
  <c r="FI42" i="6"/>
  <c r="FN42" i="6"/>
  <c r="EK42" i="6"/>
  <c r="EP42" i="6"/>
  <c r="EU42" i="6"/>
  <c r="EJ42" i="6"/>
  <c r="EO42" i="6"/>
  <c r="ET42" i="6"/>
  <c r="DQ42" i="6"/>
  <c r="DV42" i="6"/>
  <c r="EA42" i="6"/>
  <c r="DP42" i="6"/>
  <c r="DU42" i="6"/>
  <c r="DZ42" i="6"/>
  <c r="DG42" i="6"/>
  <c r="DF42" i="6"/>
  <c r="DB42" i="6"/>
  <c r="DA42" i="6"/>
  <c r="CW42" i="6"/>
  <c r="CV42" i="6"/>
  <c r="CC42" i="6"/>
  <c r="CH42" i="6"/>
  <c r="CM42" i="6"/>
  <c r="CB42" i="6"/>
  <c r="CG42" i="6"/>
  <c r="CL42" i="6"/>
  <c r="BJ42" i="6"/>
  <c r="BO42" i="6"/>
  <c r="BT42" i="6"/>
  <c r="BI42" i="6"/>
  <c r="BN42" i="6"/>
  <c r="BS42" i="6"/>
  <c r="AM42" i="6"/>
  <c r="AS42" i="6"/>
  <c r="AY42" i="6"/>
  <c r="AL42" i="6"/>
  <c r="AR42" i="6"/>
  <c r="AX42" i="6"/>
  <c r="J42" i="6"/>
  <c r="R42" i="6"/>
  <c r="Z42" i="6"/>
  <c r="I42" i="6"/>
  <c r="Q42" i="6"/>
  <c r="Y42" i="6"/>
  <c r="SW41" i="6"/>
  <c r="TB41" i="6"/>
  <c r="TG41" i="6"/>
  <c r="SB41" i="6"/>
  <c r="SG41" i="6"/>
  <c r="SL41" i="6"/>
  <c r="SA41" i="6"/>
  <c r="SF41" i="6"/>
  <c r="SK41" i="6"/>
  <c r="RS41" i="6"/>
  <c r="RN41" i="6"/>
  <c r="RI41" i="6"/>
  <c r="QN41" i="6"/>
  <c r="QT41" i="6"/>
  <c r="QZ41" i="6"/>
  <c r="PP41" i="6"/>
  <c r="PV41" i="6"/>
  <c r="QB41" i="6"/>
  <c r="OR41" i="6"/>
  <c r="OX41" i="6"/>
  <c r="PD41" i="6"/>
  <c r="NT41" i="6"/>
  <c r="NZ41" i="6"/>
  <c r="OF41" i="6"/>
  <c r="MW41" i="6"/>
  <c r="NC41" i="6"/>
  <c r="NI41" i="6"/>
  <c r="LZ41" i="6"/>
  <c r="MF41" i="6"/>
  <c r="ML41" i="6"/>
  <c r="LH41" i="6"/>
  <c r="LN41" i="6"/>
  <c r="IZ41" i="6"/>
  <c r="JH41" i="6"/>
  <c r="JP41" i="6"/>
  <c r="IC41" i="6"/>
  <c r="IH41" i="6"/>
  <c r="IM41" i="6"/>
  <c r="IB41" i="6"/>
  <c r="IG41" i="6"/>
  <c r="IL41" i="6"/>
  <c r="HJ41" i="6"/>
  <c r="HO41" i="6"/>
  <c r="HT41" i="6"/>
  <c r="HI41" i="6"/>
  <c r="HN41" i="6"/>
  <c r="HS41" i="6"/>
  <c r="GQ41" i="6"/>
  <c r="GV41" i="6"/>
  <c r="HA41" i="6"/>
  <c r="GP41" i="6"/>
  <c r="GU41" i="6"/>
  <c r="GZ41" i="6"/>
  <c r="FX41" i="6"/>
  <c r="GC41" i="6"/>
  <c r="GH41" i="6"/>
  <c r="FW41" i="6"/>
  <c r="GB41" i="6"/>
  <c r="GG41" i="6"/>
  <c r="FE41" i="6"/>
  <c r="FJ41" i="6"/>
  <c r="FO41" i="6"/>
  <c r="FD41" i="6"/>
  <c r="FI41" i="6"/>
  <c r="FN41" i="6"/>
  <c r="EK41" i="6"/>
  <c r="EP41" i="6"/>
  <c r="EU41" i="6"/>
  <c r="EJ41" i="6"/>
  <c r="EO41" i="6"/>
  <c r="ET41" i="6"/>
  <c r="DQ41" i="6"/>
  <c r="DV41" i="6"/>
  <c r="EA41" i="6"/>
  <c r="DP41" i="6"/>
  <c r="DU41" i="6"/>
  <c r="DZ41" i="6"/>
  <c r="DG41" i="6"/>
  <c r="DF41" i="6"/>
  <c r="DB41" i="6"/>
  <c r="DA41" i="6"/>
  <c r="CW41" i="6"/>
  <c r="CV41" i="6"/>
  <c r="CC41" i="6"/>
  <c r="CH41" i="6"/>
  <c r="CM41" i="6"/>
  <c r="CB41" i="6"/>
  <c r="CG41" i="6"/>
  <c r="CL41" i="6"/>
  <c r="BJ41" i="6"/>
  <c r="BO41" i="6"/>
  <c r="BT41" i="6"/>
  <c r="BI41" i="6"/>
  <c r="BN41" i="6"/>
  <c r="BS41" i="6"/>
  <c r="AM41" i="6"/>
  <c r="AS41" i="6"/>
  <c r="AY41" i="6"/>
  <c r="AL41" i="6"/>
  <c r="AR41" i="6"/>
  <c r="AX41" i="6"/>
  <c r="J41" i="6"/>
  <c r="R41" i="6"/>
  <c r="Z41" i="6"/>
  <c r="I41" i="6"/>
  <c r="Q41" i="6"/>
  <c r="Y41" i="6"/>
  <c r="SW40" i="6"/>
  <c r="TB40" i="6"/>
  <c r="TG40" i="6"/>
  <c r="SB40" i="6"/>
  <c r="SG40" i="6"/>
  <c r="SL40" i="6"/>
  <c r="SA40" i="6"/>
  <c r="SF40" i="6"/>
  <c r="SK40" i="6"/>
  <c r="RS40" i="6"/>
  <c r="RN40" i="6"/>
  <c r="RI40" i="6"/>
  <c r="QN40" i="6"/>
  <c r="QT40" i="6"/>
  <c r="QZ40" i="6"/>
  <c r="PP40" i="6"/>
  <c r="PV40" i="6"/>
  <c r="QB40" i="6"/>
  <c r="OR40" i="6"/>
  <c r="OX40" i="6"/>
  <c r="PD40" i="6"/>
  <c r="NT40" i="6"/>
  <c r="NZ40" i="6"/>
  <c r="OF40" i="6"/>
  <c r="MW40" i="6"/>
  <c r="NC40" i="6"/>
  <c r="NI40" i="6"/>
  <c r="LZ40" i="6"/>
  <c r="MF40" i="6"/>
  <c r="ML40" i="6"/>
  <c r="LH40" i="6"/>
  <c r="LN40" i="6"/>
  <c r="IZ40" i="6"/>
  <c r="JH40" i="6"/>
  <c r="JP40" i="6"/>
  <c r="IC40" i="6"/>
  <c r="IH40" i="6"/>
  <c r="IM40" i="6"/>
  <c r="IB40" i="6"/>
  <c r="IG40" i="6"/>
  <c r="IL40" i="6"/>
  <c r="HJ40" i="6"/>
  <c r="HO40" i="6"/>
  <c r="HT40" i="6"/>
  <c r="HI40" i="6"/>
  <c r="HN40" i="6"/>
  <c r="HS40" i="6"/>
  <c r="GQ40" i="6"/>
  <c r="GV40" i="6"/>
  <c r="HA40" i="6"/>
  <c r="GP40" i="6"/>
  <c r="GU40" i="6"/>
  <c r="GZ40" i="6"/>
  <c r="FX40" i="6"/>
  <c r="GC40" i="6"/>
  <c r="GH40" i="6"/>
  <c r="FW40" i="6"/>
  <c r="GB40" i="6"/>
  <c r="GG40" i="6"/>
  <c r="FE40" i="6"/>
  <c r="FJ40" i="6"/>
  <c r="FO40" i="6"/>
  <c r="FD40" i="6"/>
  <c r="FI40" i="6"/>
  <c r="FN40" i="6"/>
  <c r="EK40" i="6"/>
  <c r="EP40" i="6"/>
  <c r="EU40" i="6"/>
  <c r="EJ40" i="6"/>
  <c r="EO40" i="6"/>
  <c r="ET40" i="6"/>
  <c r="DQ40" i="6"/>
  <c r="DV40" i="6"/>
  <c r="EA40" i="6"/>
  <c r="DP40" i="6"/>
  <c r="DU40" i="6"/>
  <c r="DZ40" i="6"/>
  <c r="DG40" i="6"/>
  <c r="DF40" i="6"/>
  <c r="DB40" i="6"/>
  <c r="DA40" i="6"/>
  <c r="CW40" i="6"/>
  <c r="CV40" i="6"/>
  <c r="CC40" i="6"/>
  <c r="CH40" i="6"/>
  <c r="CM40" i="6"/>
  <c r="CB40" i="6"/>
  <c r="CG40" i="6"/>
  <c r="CL40" i="6"/>
  <c r="BJ40" i="6"/>
  <c r="BO40" i="6"/>
  <c r="BT40" i="6"/>
  <c r="BI40" i="6"/>
  <c r="BN40" i="6"/>
  <c r="BS40" i="6"/>
  <c r="AM40" i="6"/>
  <c r="AS40" i="6"/>
  <c r="AY40" i="6"/>
  <c r="AL40" i="6"/>
  <c r="AR40" i="6"/>
  <c r="AX40" i="6"/>
  <c r="J40" i="6"/>
  <c r="R40" i="6"/>
  <c r="Z40" i="6"/>
  <c r="I40" i="6"/>
  <c r="Q40" i="6"/>
  <c r="Y40" i="6"/>
  <c r="SW39" i="6"/>
  <c r="TB39" i="6"/>
  <c r="TG39" i="6"/>
  <c r="SB39" i="6"/>
  <c r="SG39" i="6"/>
  <c r="SL39" i="6"/>
  <c r="SA39" i="6"/>
  <c r="SF39" i="6"/>
  <c r="SK39" i="6"/>
  <c r="RS39" i="6"/>
  <c r="RN39" i="6"/>
  <c r="RI39" i="6"/>
  <c r="QN39" i="6"/>
  <c r="QT39" i="6"/>
  <c r="QZ39" i="6"/>
  <c r="PP39" i="6"/>
  <c r="PV39" i="6"/>
  <c r="QB39" i="6"/>
  <c r="OR39" i="6"/>
  <c r="OX39" i="6"/>
  <c r="PD39" i="6"/>
  <c r="NT39" i="6"/>
  <c r="NZ39" i="6"/>
  <c r="OF39" i="6"/>
  <c r="MW39" i="6"/>
  <c r="NC39" i="6"/>
  <c r="NI39" i="6"/>
  <c r="LZ39" i="6"/>
  <c r="MF39" i="6"/>
  <c r="ML39" i="6"/>
  <c r="LH39" i="6"/>
  <c r="LN39" i="6"/>
  <c r="IZ39" i="6"/>
  <c r="JH39" i="6"/>
  <c r="JP39" i="6"/>
  <c r="IC39" i="6"/>
  <c r="IH39" i="6"/>
  <c r="IM39" i="6"/>
  <c r="IB39" i="6"/>
  <c r="IG39" i="6"/>
  <c r="IL39" i="6"/>
  <c r="HJ39" i="6"/>
  <c r="HO39" i="6"/>
  <c r="HT39" i="6"/>
  <c r="HI39" i="6"/>
  <c r="HN39" i="6"/>
  <c r="HS39" i="6"/>
  <c r="GQ39" i="6"/>
  <c r="GV39" i="6"/>
  <c r="HA39" i="6"/>
  <c r="GP39" i="6"/>
  <c r="GU39" i="6"/>
  <c r="GZ39" i="6"/>
  <c r="FX39" i="6"/>
  <c r="GC39" i="6"/>
  <c r="GH39" i="6"/>
  <c r="FW39" i="6"/>
  <c r="GB39" i="6"/>
  <c r="GG39" i="6"/>
  <c r="FE39" i="6"/>
  <c r="FJ39" i="6"/>
  <c r="FO39" i="6"/>
  <c r="FD39" i="6"/>
  <c r="FI39" i="6"/>
  <c r="FN39" i="6"/>
  <c r="EK39" i="6"/>
  <c r="EP39" i="6"/>
  <c r="EU39" i="6"/>
  <c r="EJ39" i="6"/>
  <c r="EO39" i="6"/>
  <c r="ET39" i="6"/>
  <c r="DQ39" i="6"/>
  <c r="DV39" i="6"/>
  <c r="EA39" i="6"/>
  <c r="DP39" i="6"/>
  <c r="DU39" i="6"/>
  <c r="DZ39" i="6"/>
  <c r="DG39" i="6"/>
  <c r="DF39" i="6"/>
  <c r="DB39" i="6"/>
  <c r="DA39" i="6"/>
  <c r="CW39" i="6"/>
  <c r="CV39" i="6"/>
  <c r="CC39" i="6"/>
  <c r="CH39" i="6"/>
  <c r="CM39" i="6"/>
  <c r="CB39" i="6"/>
  <c r="CG39" i="6"/>
  <c r="CL39" i="6"/>
  <c r="BJ39" i="6"/>
  <c r="BO39" i="6"/>
  <c r="BT39" i="6"/>
  <c r="BI39" i="6"/>
  <c r="BN39" i="6"/>
  <c r="BS39" i="6"/>
  <c r="AM39" i="6"/>
  <c r="AS39" i="6"/>
  <c r="AY39" i="6"/>
  <c r="AL39" i="6"/>
  <c r="AR39" i="6"/>
  <c r="AX39" i="6"/>
  <c r="J39" i="6"/>
  <c r="R39" i="6"/>
  <c r="Z39" i="6"/>
  <c r="I39" i="6"/>
  <c r="Q39" i="6"/>
  <c r="Y39" i="6"/>
  <c r="SW38" i="6"/>
  <c r="TB38" i="6"/>
  <c r="TG38" i="6"/>
  <c r="SB38" i="6"/>
  <c r="SG38" i="6"/>
  <c r="SL38" i="6"/>
  <c r="SA38" i="6"/>
  <c r="SF38" i="6"/>
  <c r="SK38" i="6"/>
  <c r="RS38" i="6"/>
  <c r="RN38" i="6"/>
  <c r="RI38" i="6"/>
  <c r="QN38" i="6"/>
  <c r="QT38" i="6"/>
  <c r="QZ38" i="6"/>
  <c r="PP38" i="6"/>
  <c r="PV38" i="6"/>
  <c r="QB38" i="6"/>
  <c r="OR38" i="6"/>
  <c r="OX38" i="6"/>
  <c r="PD38" i="6"/>
  <c r="NT38" i="6"/>
  <c r="NZ38" i="6"/>
  <c r="OF38" i="6"/>
  <c r="MW38" i="6"/>
  <c r="NC38" i="6"/>
  <c r="NI38" i="6"/>
  <c r="LZ38" i="6"/>
  <c r="MF38" i="6"/>
  <c r="ML38" i="6"/>
  <c r="LH38" i="6"/>
  <c r="LN38" i="6"/>
  <c r="IZ38" i="6"/>
  <c r="JH38" i="6"/>
  <c r="JP38" i="6"/>
  <c r="IC38" i="6"/>
  <c r="IH38" i="6"/>
  <c r="IM38" i="6"/>
  <c r="IB38" i="6"/>
  <c r="IG38" i="6"/>
  <c r="IL38" i="6"/>
  <c r="HJ38" i="6"/>
  <c r="HO38" i="6"/>
  <c r="HT38" i="6"/>
  <c r="HI38" i="6"/>
  <c r="HN38" i="6"/>
  <c r="HS38" i="6"/>
  <c r="GQ38" i="6"/>
  <c r="GV38" i="6"/>
  <c r="HA38" i="6"/>
  <c r="GP38" i="6"/>
  <c r="GU38" i="6"/>
  <c r="GZ38" i="6"/>
  <c r="FX38" i="6"/>
  <c r="GC38" i="6"/>
  <c r="GH38" i="6"/>
  <c r="FW38" i="6"/>
  <c r="GB38" i="6"/>
  <c r="GG38" i="6"/>
  <c r="FE38" i="6"/>
  <c r="FJ38" i="6"/>
  <c r="FO38" i="6"/>
  <c r="FD38" i="6"/>
  <c r="FI38" i="6"/>
  <c r="FN38" i="6"/>
  <c r="EK38" i="6"/>
  <c r="EP38" i="6"/>
  <c r="EU38" i="6"/>
  <c r="EJ38" i="6"/>
  <c r="EO38" i="6"/>
  <c r="ET38" i="6"/>
  <c r="DQ38" i="6"/>
  <c r="DV38" i="6"/>
  <c r="EA38" i="6"/>
  <c r="DP38" i="6"/>
  <c r="DU38" i="6"/>
  <c r="DZ38" i="6"/>
  <c r="DG38" i="6"/>
  <c r="DF38" i="6"/>
  <c r="DB38" i="6"/>
  <c r="DA38" i="6"/>
  <c r="CW38" i="6"/>
  <c r="CV38" i="6"/>
  <c r="CC38" i="6"/>
  <c r="CH38" i="6"/>
  <c r="CM38" i="6"/>
  <c r="CB38" i="6"/>
  <c r="CG38" i="6"/>
  <c r="CL38" i="6"/>
  <c r="BJ38" i="6"/>
  <c r="BO38" i="6"/>
  <c r="BT38" i="6"/>
  <c r="BI38" i="6"/>
  <c r="BN38" i="6"/>
  <c r="BS38" i="6"/>
  <c r="AM38" i="6"/>
  <c r="AS38" i="6"/>
  <c r="AY38" i="6"/>
  <c r="AL38" i="6"/>
  <c r="AR38" i="6"/>
  <c r="AX38" i="6"/>
  <c r="J38" i="6"/>
  <c r="R38" i="6"/>
  <c r="Z38" i="6"/>
  <c r="I38" i="6"/>
  <c r="Q38" i="6"/>
  <c r="Y38" i="6"/>
  <c r="SW37" i="6"/>
  <c r="TB37" i="6"/>
  <c r="TG37" i="6"/>
  <c r="SB37" i="6"/>
  <c r="SG37" i="6"/>
  <c r="SL37" i="6"/>
  <c r="SA37" i="6"/>
  <c r="SF37" i="6"/>
  <c r="SK37" i="6"/>
  <c r="RS37" i="6"/>
  <c r="RN37" i="6"/>
  <c r="RI37" i="6"/>
  <c r="QN37" i="6"/>
  <c r="QT37" i="6"/>
  <c r="QZ37" i="6"/>
  <c r="PP37" i="6"/>
  <c r="PV37" i="6"/>
  <c r="QB37" i="6"/>
  <c r="OR37" i="6"/>
  <c r="OX37" i="6"/>
  <c r="PD37" i="6"/>
  <c r="NT37" i="6"/>
  <c r="NZ37" i="6"/>
  <c r="OF37" i="6"/>
  <c r="MW37" i="6"/>
  <c r="NC37" i="6"/>
  <c r="NI37" i="6"/>
  <c r="LZ37" i="6"/>
  <c r="MF37" i="6"/>
  <c r="ML37" i="6"/>
  <c r="LH37" i="6"/>
  <c r="LN37" i="6"/>
  <c r="IZ37" i="6"/>
  <c r="JH37" i="6"/>
  <c r="JP37" i="6"/>
  <c r="IC37" i="6"/>
  <c r="IH37" i="6"/>
  <c r="IM37" i="6"/>
  <c r="IB37" i="6"/>
  <c r="IG37" i="6"/>
  <c r="IL37" i="6"/>
  <c r="HJ37" i="6"/>
  <c r="HO37" i="6"/>
  <c r="HT37" i="6"/>
  <c r="HI37" i="6"/>
  <c r="HN37" i="6"/>
  <c r="HS37" i="6"/>
  <c r="GQ37" i="6"/>
  <c r="GV37" i="6"/>
  <c r="HA37" i="6"/>
  <c r="GP37" i="6"/>
  <c r="GU37" i="6"/>
  <c r="GZ37" i="6"/>
  <c r="FX37" i="6"/>
  <c r="GC37" i="6"/>
  <c r="GH37" i="6"/>
  <c r="FW37" i="6"/>
  <c r="GB37" i="6"/>
  <c r="GG37" i="6"/>
  <c r="FE37" i="6"/>
  <c r="FJ37" i="6"/>
  <c r="FO37" i="6"/>
  <c r="FD37" i="6"/>
  <c r="FI37" i="6"/>
  <c r="FN37" i="6"/>
  <c r="EK37" i="6"/>
  <c r="EP37" i="6"/>
  <c r="EU37" i="6"/>
  <c r="EJ37" i="6"/>
  <c r="EO37" i="6"/>
  <c r="ET37" i="6"/>
  <c r="DQ37" i="6"/>
  <c r="DV37" i="6"/>
  <c r="EA37" i="6"/>
  <c r="DP37" i="6"/>
  <c r="DU37" i="6"/>
  <c r="DZ37" i="6"/>
  <c r="DG37" i="6"/>
  <c r="DF37" i="6"/>
  <c r="DB37" i="6"/>
  <c r="DA37" i="6"/>
  <c r="CW37" i="6"/>
  <c r="CV37" i="6"/>
  <c r="CC37" i="6"/>
  <c r="CH37" i="6"/>
  <c r="CM37" i="6"/>
  <c r="CB37" i="6"/>
  <c r="CG37" i="6"/>
  <c r="CL37" i="6"/>
  <c r="BJ37" i="6"/>
  <c r="BO37" i="6"/>
  <c r="BT37" i="6"/>
  <c r="BI37" i="6"/>
  <c r="BN37" i="6"/>
  <c r="BS37" i="6"/>
  <c r="AM37" i="6"/>
  <c r="AS37" i="6"/>
  <c r="AY37" i="6"/>
  <c r="AL37" i="6"/>
  <c r="AR37" i="6"/>
  <c r="AX37" i="6"/>
  <c r="J37" i="6"/>
  <c r="R37" i="6"/>
  <c r="Z37" i="6"/>
  <c r="I37" i="6"/>
  <c r="Q37" i="6"/>
  <c r="Y37" i="6"/>
  <c r="SW36" i="6"/>
  <c r="TB36" i="6"/>
  <c r="TG36" i="6"/>
  <c r="SB36" i="6"/>
  <c r="SG36" i="6"/>
  <c r="SL36" i="6"/>
  <c r="SA36" i="6"/>
  <c r="SF36" i="6"/>
  <c r="SK36" i="6"/>
  <c r="RS36" i="6"/>
  <c r="RN36" i="6"/>
  <c r="RI36" i="6"/>
  <c r="QN36" i="6"/>
  <c r="QT36" i="6"/>
  <c r="QZ36" i="6"/>
  <c r="PP36" i="6"/>
  <c r="PV36" i="6"/>
  <c r="QB36" i="6"/>
  <c r="OR36" i="6"/>
  <c r="OX36" i="6"/>
  <c r="PD36" i="6"/>
  <c r="NT36" i="6"/>
  <c r="NZ36" i="6"/>
  <c r="OF36" i="6"/>
  <c r="MW36" i="6"/>
  <c r="NC36" i="6"/>
  <c r="NI36" i="6"/>
  <c r="LZ36" i="6"/>
  <c r="MF36" i="6"/>
  <c r="ML36" i="6"/>
  <c r="LH36" i="6"/>
  <c r="LN36" i="6"/>
  <c r="IZ36" i="6"/>
  <c r="JH36" i="6"/>
  <c r="JP36" i="6"/>
  <c r="IC36" i="6"/>
  <c r="IH36" i="6"/>
  <c r="IM36" i="6"/>
  <c r="IB36" i="6"/>
  <c r="IG36" i="6"/>
  <c r="IL36" i="6"/>
  <c r="HJ36" i="6"/>
  <c r="HO36" i="6"/>
  <c r="HT36" i="6"/>
  <c r="HI36" i="6"/>
  <c r="HN36" i="6"/>
  <c r="HS36" i="6"/>
  <c r="GQ36" i="6"/>
  <c r="GV36" i="6"/>
  <c r="HA36" i="6"/>
  <c r="GP36" i="6"/>
  <c r="GU36" i="6"/>
  <c r="GZ36" i="6"/>
  <c r="FX36" i="6"/>
  <c r="GC36" i="6"/>
  <c r="GH36" i="6"/>
  <c r="FW36" i="6"/>
  <c r="GB36" i="6"/>
  <c r="GG36" i="6"/>
  <c r="FE36" i="6"/>
  <c r="FJ36" i="6"/>
  <c r="FO36" i="6"/>
  <c r="FD36" i="6"/>
  <c r="FI36" i="6"/>
  <c r="FN36" i="6"/>
  <c r="EK36" i="6"/>
  <c r="EP36" i="6"/>
  <c r="EU36" i="6"/>
  <c r="EJ36" i="6"/>
  <c r="EO36" i="6"/>
  <c r="ET36" i="6"/>
  <c r="DQ36" i="6"/>
  <c r="DV36" i="6"/>
  <c r="EA36" i="6"/>
  <c r="DP36" i="6"/>
  <c r="DU36" i="6"/>
  <c r="DZ36" i="6"/>
  <c r="DG36" i="6"/>
  <c r="DF36" i="6"/>
  <c r="DB36" i="6"/>
  <c r="DA36" i="6"/>
  <c r="CW36" i="6"/>
  <c r="CV36" i="6"/>
  <c r="CC36" i="6"/>
  <c r="CH36" i="6"/>
  <c r="CM36" i="6"/>
  <c r="CB36" i="6"/>
  <c r="CG36" i="6"/>
  <c r="CL36" i="6"/>
  <c r="BJ36" i="6"/>
  <c r="BO36" i="6"/>
  <c r="BT36" i="6"/>
  <c r="BI36" i="6"/>
  <c r="BN36" i="6"/>
  <c r="BS36" i="6"/>
  <c r="AM36" i="6"/>
  <c r="AS36" i="6"/>
  <c r="AY36" i="6"/>
  <c r="AL36" i="6"/>
  <c r="AR36" i="6"/>
  <c r="AX36" i="6"/>
  <c r="J36" i="6"/>
  <c r="R36" i="6"/>
  <c r="Z36" i="6"/>
  <c r="I36" i="6"/>
  <c r="Q36" i="6"/>
  <c r="Y36" i="6"/>
  <c r="SW35" i="6"/>
  <c r="TB35" i="6"/>
  <c r="TG35" i="6"/>
  <c r="SB35" i="6"/>
  <c r="SG35" i="6"/>
  <c r="SL35" i="6"/>
  <c r="SA35" i="6"/>
  <c r="SF35" i="6"/>
  <c r="SK35" i="6"/>
  <c r="RS35" i="6"/>
  <c r="RN35" i="6"/>
  <c r="RI35" i="6"/>
  <c r="QN35" i="6"/>
  <c r="QT35" i="6"/>
  <c r="QZ35" i="6"/>
  <c r="PP35" i="6"/>
  <c r="PV35" i="6"/>
  <c r="QB35" i="6"/>
  <c r="OR35" i="6"/>
  <c r="OX35" i="6"/>
  <c r="PD35" i="6"/>
  <c r="NT35" i="6"/>
  <c r="NZ35" i="6"/>
  <c r="OF35" i="6"/>
  <c r="MW35" i="6"/>
  <c r="NC35" i="6"/>
  <c r="NI35" i="6"/>
  <c r="LZ35" i="6"/>
  <c r="MF35" i="6"/>
  <c r="ML35" i="6"/>
  <c r="LH35" i="6"/>
  <c r="LN35" i="6"/>
  <c r="IZ35" i="6"/>
  <c r="JH35" i="6"/>
  <c r="JP35" i="6"/>
  <c r="IC35" i="6"/>
  <c r="IH35" i="6"/>
  <c r="IM35" i="6"/>
  <c r="IB35" i="6"/>
  <c r="IG35" i="6"/>
  <c r="IL35" i="6"/>
  <c r="HJ35" i="6"/>
  <c r="HO35" i="6"/>
  <c r="HT35" i="6"/>
  <c r="HI35" i="6"/>
  <c r="HN35" i="6"/>
  <c r="HS35" i="6"/>
  <c r="GQ35" i="6"/>
  <c r="GV35" i="6"/>
  <c r="HA35" i="6"/>
  <c r="GP35" i="6"/>
  <c r="GU35" i="6"/>
  <c r="GZ35" i="6"/>
  <c r="FX35" i="6"/>
  <c r="GC35" i="6"/>
  <c r="GH35" i="6"/>
  <c r="FW35" i="6"/>
  <c r="GB35" i="6"/>
  <c r="GG35" i="6"/>
  <c r="FE35" i="6"/>
  <c r="FJ35" i="6"/>
  <c r="FO35" i="6"/>
  <c r="FD35" i="6"/>
  <c r="FI35" i="6"/>
  <c r="FN35" i="6"/>
  <c r="EK35" i="6"/>
  <c r="EP35" i="6"/>
  <c r="EU35" i="6"/>
  <c r="EJ35" i="6"/>
  <c r="EO35" i="6"/>
  <c r="ET35" i="6"/>
  <c r="DQ35" i="6"/>
  <c r="DV35" i="6"/>
  <c r="EA35" i="6"/>
  <c r="DP35" i="6"/>
  <c r="DU35" i="6"/>
  <c r="DZ35" i="6"/>
  <c r="DG35" i="6"/>
  <c r="DF35" i="6"/>
  <c r="DB35" i="6"/>
  <c r="DA35" i="6"/>
  <c r="CW35" i="6"/>
  <c r="CV35" i="6"/>
  <c r="CC35" i="6"/>
  <c r="CH35" i="6"/>
  <c r="CM35" i="6"/>
  <c r="CB35" i="6"/>
  <c r="CG35" i="6"/>
  <c r="CL35" i="6"/>
  <c r="BJ35" i="6"/>
  <c r="BO35" i="6"/>
  <c r="BT35" i="6"/>
  <c r="BI35" i="6"/>
  <c r="BN35" i="6"/>
  <c r="BS35" i="6"/>
  <c r="AM35" i="6"/>
  <c r="AS35" i="6"/>
  <c r="AY35" i="6"/>
  <c r="AL35" i="6"/>
  <c r="AR35" i="6"/>
  <c r="AX35" i="6"/>
  <c r="J35" i="6"/>
  <c r="R35" i="6"/>
  <c r="Z35" i="6"/>
  <c r="I35" i="6"/>
  <c r="Q35" i="6"/>
  <c r="Y35" i="6"/>
  <c r="SW34" i="6"/>
  <c r="TB34" i="6"/>
  <c r="TG34" i="6"/>
  <c r="SB34" i="6"/>
  <c r="SG34" i="6"/>
  <c r="SL34" i="6"/>
  <c r="SA34" i="6"/>
  <c r="SF34" i="6"/>
  <c r="SK34" i="6"/>
  <c r="RS34" i="6"/>
  <c r="RN34" i="6"/>
  <c r="RI34" i="6"/>
  <c r="QN34" i="6"/>
  <c r="QT34" i="6"/>
  <c r="QZ34" i="6"/>
  <c r="PP34" i="6"/>
  <c r="PV34" i="6"/>
  <c r="QB34" i="6"/>
  <c r="OR34" i="6"/>
  <c r="OX34" i="6"/>
  <c r="PD34" i="6"/>
  <c r="NT34" i="6"/>
  <c r="NZ34" i="6"/>
  <c r="OF34" i="6"/>
  <c r="MW34" i="6"/>
  <c r="NC34" i="6"/>
  <c r="NI34" i="6"/>
  <c r="LZ34" i="6"/>
  <c r="MF34" i="6"/>
  <c r="ML34" i="6"/>
  <c r="LH34" i="6"/>
  <c r="LN34" i="6"/>
  <c r="IZ34" i="6"/>
  <c r="JH34" i="6"/>
  <c r="JP34" i="6"/>
  <c r="IC34" i="6"/>
  <c r="IH34" i="6"/>
  <c r="IM34" i="6"/>
  <c r="IB34" i="6"/>
  <c r="IG34" i="6"/>
  <c r="IL34" i="6"/>
  <c r="HJ34" i="6"/>
  <c r="HO34" i="6"/>
  <c r="HT34" i="6"/>
  <c r="HI34" i="6"/>
  <c r="HN34" i="6"/>
  <c r="HS34" i="6"/>
  <c r="GQ34" i="6"/>
  <c r="GV34" i="6"/>
  <c r="HA34" i="6"/>
  <c r="GP34" i="6"/>
  <c r="GU34" i="6"/>
  <c r="GZ34" i="6"/>
  <c r="FX34" i="6"/>
  <c r="GC34" i="6"/>
  <c r="GH34" i="6"/>
  <c r="FW34" i="6"/>
  <c r="GB34" i="6"/>
  <c r="GG34" i="6"/>
  <c r="FE34" i="6"/>
  <c r="FJ34" i="6"/>
  <c r="FO34" i="6"/>
  <c r="FD34" i="6"/>
  <c r="FI34" i="6"/>
  <c r="FN34" i="6"/>
  <c r="EK34" i="6"/>
  <c r="EP34" i="6"/>
  <c r="EU34" i="6"/>
  <c r="EJ34" i="6"/>
  <c r="EO34" i="6"/>
  <c r="ET34" i="6"/>
  <c r="DQ34" i="6"/>
  <c r="DV34" i="6"/>
  <c r="EA34" i="6"/>
  <c r="DP34" i="6"/>
  <c r="DU34" i="6"/>
  <c r="DZ34" i="6"/>
  <c r="DG34" i="6"/>
  <c r="DF34" i="6"/>
  <c r="DB34" i="6"/>
  <c r="DA34" i="6"/>
  <c r="CW34" i="6"/>
  <c r="CV34" i="6"/>
  <c r="CC34" i="6"/>
  <c r="CH34" i="6"/>
  <c r="CM34" i="6"/>
  <c r="CB34" i="6"/>
  <c r="CG34" i="6"/>
  <c r="CL34" i="6"/>
  <c r="BJ34" i="6"/>
  <c r="BO34" i="6"/>
  <c r="BT34" i="6"/>
  <c r="BI34" i="6"/>
  <c r="BN34" i="6"/>
  <c r="BS34" i="6"/>
  <c r="AM34" i="6"/>
  <c r="AS34" i="6"/>
  <c r="AY34" i="6"/>
  <c r="AL34" i="6"/>
  <c r="AR34" i="6"/>
  <c r="AX34" i="6"/>
  <c r="J34" i="6"/>
  <c r="R34" i="6"/>
  <c r="Z34" i="6"/>
  <c r="I34" i="6"/>
  <c r="Q34" i="6"/>
  <c r="Y34" i="6"/>
  <c r="SW33" i="6"/>
  <c r="TB33" i="6"/>
  <c r="TG33" i="6"/>
  <c r="SB33" i="6"/>
  <c r="SG33" i="6"/>
  <c r="SL33" i="6"/>
  <c r="SA33" i="6"/>
  <c r="SF33" i="6"/>
  <c r="SK33" i="6"/>
  <c r="RS33" i="6"/>
  <c r="RN33" i="6"/>
  <c r="RI33" i="6"/>
  <c r="QN33" i="6"/>
  <c r="QT33" i="6"/>
  <c r="QZ33" i="6"/>
  <c r="PP33" i="6"/>
  <c r="PV33" i="6"/>
  <c r="QB33" i="6"/>
  <c r="OR33" i="6"/>
  <c r="OX33" i="6"/>
  <c r="PD33" i="6"/>
  <c r="NT33" i="6"/>
  <c r="NZ33" i="6"/>
  <c r="OF33" i="6"/>
  <c r="MW33" i="6"/>
  <c r="NC33" i="6"/>
  <c r="NI33" i="6"/>
  <c r="LZ33" i="6"/>
  <c r="MF33" i="6"/>
  <c r="ML33" i="6"/>
  <c r="LH33" i="6"/>
  <c r="LN33" i="6"/>
  <c r="IZ33" i="6"/>
  <c r="JH33" i="6"/>
  <c r="JP33" i="6"/>
  <c r="IC33" i="6"/>
  <c r="IH33" i="6"/>
  <c r="IM33" i="6"/>
  <c r="IB33" i="6"/>
  <c r="IG33" i="6"/>
  <c r="IL33" i="6"/>
  <c r="HJ33" i="6"/>
  <c r="HO33" i="6"/>
  <c r="HT33" i="6"/>
  <c r="HI33" i="6"/>
  <c r="HN33" i="6"/>
  <c r="HS33" i="6"/>
  <c r="GQ33" i="6"/>
  <c r="GV33" i="6"/>
  <c r="HA33" i="6"/>
  <c r="GP33" i="6"/>
  <c r="GU33" i="6"/>
  <c r="GZ33" i="6"/>
  <c r="FX33" i="6"/>
  <c r="GC33" i="6"/>
  <c r="GH33" i="6"/>
  <c r="FW33" i="6"/>
  <c r="GB33" i="6"/>
  <c r="GG33" i="6"/>
  <c r="FE33" i="6"/>
  <c r="FJ33" i="6"/>
  <c r="FO33" i="6"/>
  <c r="FD33" i="6"/>
  <c r="FI33" i="6"/>
  <c r="FN33" i="6"/>
  <c r="EK33" i="6"/>
  <c r="EP33" i="6"/>
  <c r="EU33" i="6"/>
  <c r="EJ33" i="6"/>
  <c r="EO33" i="6"/>
  <c r="ET33" i="6"/>
  <c r="DQ33" i="6"/>
  <c r="DV33" i="6"/>
  <c r="EA33" i="6"/>
  <c r="DP33" i="6"/>
  <c r="DU33" i="6"/>
  <c r="DZ33" i="6"/>
  <c r="DG33" i="6"/>
  <c r="DF33" i="6"/>
  <c r="DB33" i="6"/>
  <c r="DA33" i="6"/>
  <c r="CW33" i="6"/>
  <c r="CV33" i="6"/>
  <c r="CC33" i="6"/>
  <c r="CH33" i="6"/>
  <c r="CM33" i="6"/>
  <c r="CB33" i="6"/>
  <c r="CG33" i="6"/>
  <c r="CL33" i="6"/>
  <c r="BJ33" i="6"/>
  <c r="BO33" i="6"/>
  <c r="BT33" i="6"/>
  <c r="BI33" i="6"/>
  <c r="BN33" i="6"/>
  <c r="BS33" i="6"/>
  <c r="AM33" i="6"/>
  <c r="AS33" i="6"/>
  <c r="AY33" i="6"/>
  <c r="AL33" i="6"/>
  <c r="AR33" i="6"/>
  <c r="AX33" i="6"/>
  <c r="J33" i="6"/>
  <c r="R33" i="6"/>
  <c r="Z33" i="6"/>
  <c r="I33" i="6"/>
  <c r="Q33" i="6"/>
  <c r="Y33" i="6"/>
  <c r="SW32" i="6"/>
  <c r="TB32" i="6"/>
  <c r="TG32" i="6"/>
  <c r="SB32" i="6"/>
  <c r="SG32" i="6"/>
  <c r="SL32" i="6"/>
  <c r="SA32" i="6"/>
  <c r="SF32" i="6"/>
  <c r="SK32" i="6"/>
  <c r="RS32" i="6"/>
  <c r="RN32" i="6"/>
  <c r="RI32" i="6"/>
  <c r="QN32" i="6"/>
  <c r="QT32" i="6"/>
  <c r="QZ32" i="6"/>
  <c r="PP32" i="6"/>
  <c r="PV32" i="6"/>
  <c r="QB32" i="6"/>
  <c r="OR32" i="6"/>
  <c r="OX32" i="6"/>
  <c r="PD32" i="6"/>
  <c r="NT32" i="6"/>
  <c r="NZ32" i="6"/>
  <c r="OF32" i="6"/>
  <c r="MW32" i="6"/>
  <c r="NC32" i="6"/>
  <c r="NI32" i="6"/>
  <c r="LZ32" i="6"/>
  <c r="MF32" i="6"/>
  <c r="ML32" i="6"/>
  <c r="LH32" i="6"/>
  <c r="LN32" i="6"/>
  <c r="IZ32" i="6"/>
  <c r="JH32" i="6"/>
  <c r="JP32" i="6"/>
  <c r="IC32" i="6"/>
  <c r="IH32" i="6"/>
  <c r="IM32" i="6"/>
  <c r="IB32" i="6"/>
  <c r="IG32" i="6"/>
  <c r="IL32" i="6"/>
  <c r="HJ32" i="6"/>
  <c r="HO32" i="6"/>
  <c r="HT32" i="6"/>
  <c r="HI32" i="6"/>
  <c r="HN32" i="6"/>
  <c r="HS32" i="6"/>
  <c r="GQ32" i="6"/>
  <c r="GV32" i="6"/>
  <c r="HA32" i="6"/>
  <c r="GP32" i="6"/>
  <c r="GU32" i="6"/>
  <c r="GZ32" i="6"/>
  <c r="FX32" i="6"/>
  <c r="GC32" i="6"/>
  <c r="GH32" i="6"/>
  <c r="FW32" i="6"/>
  <c r="GB32" i="6"/>
  <c r="GG32" i="6"/>
  <c r="FE32" i="6"/>
  <c r="FJ32" i="6"/>
  <c r="FO32" i="6"/>
  <c r="FD32" i="6"/>
  <c r="FI32" i="6"/>
  <c r="FN32" i="6"/>
  <c r="EK32" i="6"/>
  <c r="EP32" i="6"/>
  <c r="EU32" i="6"/>
  <c r="EJ32" i="6"/>
  <c r="EO32" i="6"/>
  <c r="ET32" i="6"/>
  <c r="DQ32" i="6"/>
  <c r="DV32" i="6"/>
  <c r="EA32" i="6"/>
  <c r="DP32" i="6"/>
  <c r="DU32" i="6"/>
  <c r="DZ32" i="6"/>
  <c r="DG32" i="6"/>
  <c r="DF32" i="6"/>
  <c r="DB32" i="6"/>
  <c r="DA32" i="6"/>
  <c r="CW32" i="6"/>
  <c r="CV32" i="6"/>
  <c r="CC32" i="6"/>
  <c r="CH32" i="6"/>
  <c r="CM32" i="6"/>
  <c r="CB32" i="6"/>
  <c r="CG32" i="6"/>
  <c r="CL32" i="6"/>
  <c r="BJ32" i="6"/>
  <c r="BO32" i="6"/>
  <c r="BT32" i="6"/>
  <c r="BI32" i="6"/>
  <c r="BN32" i="6"/>
  <c r="BS32" i="6"/>
  <c r="AM32" i="6"/>
  <c r="AS32" i="6"/>
  <c r="AY32" i="6"/>
  <c r="AL32" i="6"/>
  <c r="AR32" i="6"/>
  <c r="AX32" i="6"/>
  <c r="J32" i="6"/>
  <c r="R32" i="6"/>
  <c r="Z32" i="6"/>
  <c r="I32" i="6"/>
  <c r="Q32" i="6"/>
  <c r="Y32" i="6"/>
  <c r="SW31" i="6"/>
  <c r="TB31" i="6"/>
  <c r="TG31" i="6"/>
  <c r="SB31" i="6"/>
  <c r="SG31" i="6"/>
  <c r="SL31" i="6"/>
  <c r="SA31" i="6"/>
  <c r="SF31" i="6"/>
  <c r="SK31" i="6"/>
  <c r="RS31" i="6"/>
  <c r="RN31" i="6"/>
  <c r="RI31" i="6"/>
  <c r="QN31" i="6"/>
  <c r="QT31" i="6"/>
  <c r="QZ31" i="6"/>
  <c r="PP31" i="6"/>
  <c r="PV31" i="6"/>
  <c r="QB31" i="6"/>
  <c r="OR31" i="6"/>
  <c r="OX31" i="6"/>
  <c r="PD31" i="6"/>
  <c r="NT31" i="6"/>
  <c r="NZ31" i="6"/>
  <c r="OF31" i="6"/>
  <c r="MW31" i="6"/>
  <c r="NC31" i="6"/>
  <c r="NI31" i="6"/>
  <c r="LZ31" i="6"/>
  <c r="MF31" i="6"/>
  <c r="ML31" i="6"/>
  <c r="LH31" i="6"/>
  <c r="LN31" i="6"/>
  <c r="IZ31" i="6"/>
  <c r="JH31" i="6"/>
  <c r="JP31" i="6"/>
  <c r="IC31" i="6"/>
  <c r="IH31" i="6"/>
  <c r="IM31" i="6"/>
  <c r="IB31" i="6"/>
  <c r="IG31" i="6"/>
  <c r="IL31" i="6"/>
  <c r="HJ31" i="6"/>
  <c r="HO31" i="6"/>
  <c r="HT31" i="6"/>
  <c r="HI31" i="6"/>
  <c r="HN31" i="6"/>
  <c r="HS31" i="6"/>
  <c r="GQ31" i="6"/>
  <c r="GV31" i="6"/>
  <c r="HA31" i="6"/>
  <c r="GP31" i="6"/>
  <c r="GU31" i="6"/>
  <c r="GZ31" i="6"/>
  <c r="FX31" i="6"/>
  <c r="GC31" i="6"/>
  <c r="GH31" i="6"/>
  <c r="FW31" i="6"/>
  <c r="GB31" i="6"/>
  <c r="GG31" i="6"/>
  <c r="FE31" i="6"/>
  <c r="FJ31" i="6"/>
  <c r="FO31" i="6"/>
  <c r="FD31" i="6"/>
  <c r="FI31" i="6"/>
  <c r="FN31" i="6"/>
  <c r="EK31" i="6"/>
  <c r="EP31" i="6"/>
  <c r="EU31" i="6"/>
  <c r="EJ31" i="6"/>
  <c r="EO31" i="6"/>
  <c r="ET31" i="6"/>
  <c r="DQ31" i="6"/>
  <c r="DV31" i="6"/>
  <c r="EA31" i="6"/>
  <c r="DP31" i="6"/>
  <c r="DU31" i="6"/>
  <c r="DZ31" i="6"/>
  <c r="DG31" i="6"/>
  <c r="DF31" i="6"/>
  <c r="DB31" i="6"/>
  <c r="DA31" i="6"/>
  <c r="CW31" i="6"/>
  <c r="CV31" i="6"/>
  <c r="CC31" i="6"/>
  <c r="CH31" i="6"/>
  <c r="CM31" i="6"/>
  <c r="CB31" i="6"/>
  <c r="CG31" i="6"/>
  <c r="CL31" i="6"/>
  <c r="BJ31" i="6"/>
  <c r="BO31" i="6"/>
  <c r="BT31" i="6"/>
  <c r="BI31" i="6"/>
  <c r="BN31" i="6"/>
  <c r="BS31" i="6"/>
  <c r="AM31" i="6"/>
  <c r="AS31" i="6"/>
  <c r="AY31" i="6"/>
  <c r="AL31" i="6"/>
  <c r="AR31" i="6"/>
  <c r="AX31" i="6"/>
  <c r="J31" i="6"/>
  <c r="R31" i="6"/>
  <c r="Z31" i="6"/>
  <c r="I31" i="6"/>
  <c r="Q31" i="6"/>
  <c r="Y31" i="6"/>
  <c r="SW30" i="6"/>
  <c r="TB30" i="6"/>
  <c r="TG30" i="6"/>
  <c r="SB30" i="6"/>
  <c r="SG30" i="6"/>
  <c r="SL30" i="6"/>
  <c r="SA30" i="6"/>
  <c r="SF30" i="6"/>
  <c r="SK30" i="6"/>
  <c r="RS30" i="6"/>
  <c r="RN30" i="6"/>
  <c r="RI30" i="6"/>
  <c r="QN30" i="6"/>
  <c r="QT30" i="6"/>
  <c r="QZ30" i="6"/>
  <c r="PP30" i="6"/>
  <c r="PV30" i="6"/>
  <c r="QB30" i="6"/>
  <c r="OR30" i="6"/>
  <c r="OX30" i="6"/>
  <c r="PD30" i="6"/>
  <c r="NT30" i="6"/>
  <c r="NZ30" i="6"/>
  <c r="OF30" i="6"/>
  <c r="MW30" i="6"/>
  <c r="NC30" i="6"/>
  <c r="NI30" i="6"/>
  <c r="LZ30" i="6"/>
  <c r="MF30" i="6"/>
  <c r="ML30" i="6"/>
  <c r="LH30" i="6"/>
  <c r="LN30" i="6"/>
  <c r="IZ30" i="6"/>
  <c r="JH30" i="6"/>
  <c r="JP30" i="6"/>
  <c r="IC30" i="6"/>
  <c r="IH30" i="6"/>
  <c r="IM30" i="6"/>
  <c r="IB30" i="6"/>
  <c r="IG30" i="6"/>
  <c r="IL30" i="6"/>
  <c r="HJ30" i="6"/>
  <c r="HO30" i="6"/>
  <c r="HT30" i="6"/>
  <c r="HI30" i="6"/>
  <c r="HN30" i="6"/>
  <c r="HS30" i="6"/>
  <c r="GQ30" i="6"/>
  <c r="GV30" i="6"/>
  <c r="HA30" i="6"/>
  <c r="GP30" i="6"/>
  <c r="GU30" i="6"/>
  <c r="GZ30" i="6"/>
  <c r="FX30" i="6"/>
  <c r="GC30" i="6"/>
  <c r="GH30" i="6"/>
  <c r="FW30" i="6"/>
  <c r="GB30" i="6"/>
  <c r="GG30" i="6"/>
  <c r="FE30" i="6"/>
  <c r="FJ30" i="6"/>
  <c r="FO30" i="6"/>
  <c r="FD30" i="6"/>
  <c r="FI30" i="6"/>
  <c r="FN30" i="6"/>
  <c r="EK30" i="6"/>
  <c r="EP30" i="6"/>
  <c r="EU30" i="6"/>
  <c r="EJ30" i="6"/>
  <c r="EO30" i="6"/>
  <c r="ET30" i="6"/>
  <c r="DQ30" i="6"/>
  <c r="DV30" i="6"/>
  <c r="EA30" i="6"/>
  <c r="DP30" i="6"/>
  <c r="DU30" i="6"/>
  <c r="DZ30" i="6"/>
  <c r="DG30" i="6"/>
  <c r="DF30" i="6"/>
  <c r="DB30" i="6"/>
  <c r="DA30" i="6"/>
  <c r="CW30" i="6"/>
  <c r="CV30" i="6"/>
  <c r="CC30" i="6"/>
  <c r="CH30" i="6"/>
  <c r="CM30" i="6"/>
  <c r="CB30" i="6"/>
  <c r="CG30" i="6"/>
  <c r="CL30" i="6"/>
  <c r="BJ30" i="6"/>
  <c r="BO30" i="6"/>
  <c r="BT30" i="6"/>
  <c r="BI30" i="6"/>
  <c r="BN30" i="6"/>
  <c r="BS30" i="6"/>
  <c r="AM30" i="6"/>
  <c r="AS30" i="6"/>
  <c r="AY30" i="6"/>
  <c r="AL30" i="6"/>
  <c r="AR30" i="6"/>
  <c r="AX30" i="6"/>
  <c r="J30" i="6"/>
  <c r="R30" i="6"/>
  <c r="Z30" i="6"/>
  <c r="I30" i="6"/>
  <c r="Q30" i="6"/>
  <c r="Y30" i="6"/>
  <c r="SW29" i="6"/>
  <c r="TB29" i="6"/>
  <c r="TG29" i="6"/>
  <c r="SB29" i="6"/>
  <c r="SG29" i="6"/>
  <c r="SL29" i="6"/>
  <c r="SA29" i="6"/>
  <c r="SF29" i="6"/>
  <c r="SK29" i="6"/>
  <c r="RS29" i="6"/>
  <c r="RN29" i="6"/>
  <c r="RI29" i="6"/>
  <c r="QN29" i="6"/>
  <c r="QT29" i="6"/>
  <c r="QZ29" i="6"/>
  <c r="PP29" i="6"/>
  <c r="PV29" i="6"/>
  <c r="QB29" i="6"/>
  <c r="OR29" i="6"/>
  <c r="OX29" i="6"/>
  <c r="PD29" i="6"/>
  <c r="NT29" i="6"/>
  <c r="NZ29" i="6"/>
  <c r="OF29" i="6"/>
  <c r="MW29" i="6"/>
  <c r="NC29" i="6"/>
  <c r="NI29" i="6"/>
  <c r="LZ29" i="6"/>
  <c r="MF29" i="6"/>
  <c r="ML29" i="6"/>
  <c r="LH29" i="6"/>
  <c r="LN29" i="6"/>
  <c r="IZ29" i="6"/>
  <c r="JH29" i="6"/>
  <c r="JP29" i="6"/>
  <c r="IC29" i="6"/>
  <c r="IH29" i="6"/>
  <c r="IM29" i="6"/>
  <c r="IB29" i="6"/>
  <c r="IG29" i="6"/>
  <c r="IL29" i="6"/>
  <c r="HJ29" i="6"/>
  <c r="HO29" i="6"/>
  <c r="HT29" i="6"/>
  <c r="HI29" i="6"/>
  <c r="HN29" i="6"/>
  <c r="HS29" i="6"/>
  <c r="GQ29" i="6"/>
  <c r="GV29" i="6"/>
  <c r="HA29" i="6"/>
  <c r="GP29" i="6"/>
  <c r="GU29" i="6"/>
  <c r="GZ29" i="6"/>
  <c r="FX29" i="6"/>
  <c r="GC29" i="6"/>
  <c r="GH29" i="6"/>
  <c r="FW29" i="6"/>
  <c r="GB29" i="6"/>
  <c r="GG29" i="6"/>
  <c r="FE29" i="6"/>
  <c r="FJ29" i="6"/>
  <c r="FO29" i="6"/>
  <c r="FD29" i="6"/>
  <c r="FI29" i="6"/>
  <c r="FN29" i="6"/>
  <c r="EK29" i="6"/>
  <c r="EP29" i="6"/>
  <c r="EU29" i="6"/>
  <c r="EJ29" i="6"/>
  <c r="EO29" i="6"/>
  <c r="ET29" i="6"/>
  <c r="DQ29" i="6"/>
  <c r="DV29" i="6"/>
  <c r="EA29" i="6"/>
  <c r="DP29" i="6"/>
  <c r="DU29" i="6"/>
  <c r="DZ29" i="6"/>
  <c r="DG29" i="6"/>
  <c r="DF29" i="6"/>
  <c r="DB29" i="6"/>
  <c r="DA29" i="6"/>
  <c r="CW29" i="6"/>
  <c r="CV29" i="6"/>
  <c r="CC29" i="6"/>
  <c r="CH29" i="6"/>
  <c r="CM29" i="6"/>
  <c r="CB29" i="6"/>
  <c r="CG29" i="6"/>
  <c r="CL29" i="6"/>
  <c r="BJ29" i="6"/>
  <c r="BO29" i="6"/>
  <c r="BT29" i="6"/>
  <c r="BI29" i="6"/>
  <c r="BN29" i="6"/>
  <c r="BS29" i="6"/>
  <c r="AM29" i="6"/>
  <c r="AS29" i="6"/>
  <c r="AY29" i="6"/>
  <c r="AL29" i="6"/>
  <c r="AR29" i="6"/>
  <c r="AX29" i="6"/>
  <c r="J29" i="6"/>
  <c r="R29" i="6"/>
  <c r="Z29" i="6"/>
  <c r="I29" i="6"/>
  <c r="Q29" i="6"/>
  <c r="Y29" i="6"/>
  <c r="SW28" i="6"/>
  <c r="TB28" i="6"/>
  <c r="TG28" i="6"/>
  <c r="SB28" i="6"/>
  <c r="SG28" i="6"/>
  <c r="SL28" i="6"/>
  <c r="SA28" i="6"/>
  <c r="SF28" i="6"/>
  <c r="SK28" i="6"/>
  <c r="RS28" i="6"/>
  <c r="RN28" i="6"/>
  <c r="RI28" i="6"/>
  <c r="QN28" i="6"/>
  <c r="QT28" i="6"/>
  <c r="QZ28" i="6"/>
  <c r="PP28" i="6"/>
  <c r="PV28" i="6"/>
  <c r="QB28" i="6"/>
  <c r="OR28" i="6"/>
  <c r="OX28" i="6"/>
  <c r="PD28" i="6"/>
  <c r="NT28" i="6"/>
  <c r="NZ28" i="6"/>
  <c r="OF28" i="6"/>
  <c r="MW28" i="6"/>
  <c r="NC28" i="6"/>
  <c r="NI28" i="6"/>
  <c r="LZ28" i="6"/>
  <c r="MF28" i="6"/>
  <c r="ML28" i="6"/>
  <c r="LH28" i="6"/>
  <c r="LN28" i="6"/>
  <c r="IZ28" i="6"/>
  <c r="JH28" i="6"/>
  <c r="JP28" i="6"/>
  <c r="IC28" i="6"/>
  <c r="IH28" i="6"/>
  <c r="IM28" i="6"/>
  <c r="IB28" i="6"/>
  <c r="IG28" i="6"/>
  <c r="IL28" i="6"/>
  <c r="HJ28" i="6"/>
  <c r="HO28" i="6"/>
  <c r="HT28" i="6"/>
  <c r="HI28" i="6"/>
  <c r="HN28" i="6"/>
  <c r="HS28" i="6"/>
  <c r="GQ28" i="6"/>
  <c r="GV28" i="6"/>
  <c r="HA28" i="6"/>
  <c r="GP28" i="6"/>
  <c r="GU28" i="6"/>
  <c r="GZ28" i="6"/>
  <c r="FX28" i="6"/>
  <c r="GC28" i="6"/>
  <c r="GH28" i="6"/>
  <c r="FW28" i="6"/>
  <c r="GB28" i="6"/>
  <c r="GG28" i="6"/>
  <c r="FE28" i="6"/>
  <c r="FJ28" i="6"/>
  <c r="FO28" i="6"/>
  <c r="FD28" i="6"/>
  <c r="FI28" i="6"/>
  <c r="FN28" i="6"/>
  <c r="EK28" i="6"/>
  <c r="EP28" i="6"/>
  <c r="EU28" i="6"/>
  <c r="EJ28" i="6"/>
  <c r="EO28" i="6"/>
  <c r="ET28" i="6"/>
  <c r="DQ28" i="6"/>
  <c r="DV28" i="6"/>
  <c r="EA28" i="6"/>
  <c r="DP28" i="6"/>
  <c r="DU28" i="6"/>
  <c r="DZ28" i="6"/>
  <c r="DG28" i="6"/>
  <c r="DF28" i="6"/>
  <c r="DB28" i="6"/>
  <c r="DA28" i="6"/>
  <c r="CW28" i="6"/>
  <c r="CV28" i="6"/>
  <c r="CC28" i="6"/>
  <c r="CH28" i="6"/>
  <c r="CM28" i="6"/>
  <c r="CB28" i="6"/>
  <c r="CG28" i="6"/>
  <c r="CL28" i="6"/>
  <c r="BJ28" i="6"/>
  <c r="BO28" i="6"/>
  <c r="BT28" i="6"/>
  <c r="BI28" i="6"/>
  <c r="BN28" i="6"/>
  <c r="BS28" i="6"/>
  <c r="AM28" i="6"/>
  <c r="AS28" i="6"/>
  <c r="AY28" i="6"/>
  <c r="AL28" i="6"/>
  <c r="AR28" i="6"/>
  <c r="AX28" i="6"/>
  <c r="J28" i="6"/>
  <c r="R28" i="6"/>
  <c r="Z28" i="6"/>
  <c r="I28" i="6"/>
  <c r="Q28" i="6"/>
  <c r="Y28" i="6"/>
  <c r="SW27" i="6"/>
  <c r="TB27" i="6"/>
  <c r="TG27" i="6"/>
  <c r="SB27" i="6"/>
  <c r="SG27" i="6"/>
  <c r="SL27" i="6"/>
  <c r="SA27" i="6"/>
  <c r="SF27" i="6"/>
  <c r="SK27" i="6"/>
  <c r="RS27" i="6"/>
  <c r="RN27" i="6"/>
  <c r="RI27" i="6"/>
  <c r="QN27" i="6"/>
  <c r="QT27" i="6"/>
  <c r="QZ27" i="6"/>
  <c r="PP27" i="6"/>
  <c r="PV27" i="6"/>
  <c r="QB27" i="6"/>
  <c r="OR27" i="6"/>
  <c r="OX27" i="6"/>
  <c r="PD27" i="6"/>
  <c r="NT27" i="6"/>
  <c r="NZ27" i="6"/>
  <c r="OF27" i="6"/>
  <c r="MW27" i="6"/>
  <c r="NC27" i="6"/>
  <c r="NI27" i="6"/>
  <c r="LZ27" i="6"/>
  <c r="MF27" i="6"/>
  <c r="ML27" i="6"/>
  <c r="LH27" i="6"/>
  <c r="LN27" i="6"/>
  <c r="IZ27" i="6"/>
  <c r="JH27" i="6"/>
  <c r="JP27" i="6"/>
  <c r="IC27" i="6"/>
  <c r="IH27" i="6"/>
  <c r="IM27" i="6"/>
  <c r="IB27" i="6"/>
  <c r="IG27" i="6"/>
  <c r="IL27" i="6"/>
  <c r="HJ27" i="6"/>
  <c r="HO27" i="6"/>
  <c r="HT27" i="6"/>
  <c r="HI27" i="6"/>
  <c r="HN27" i="6"/>
  <c r="HS27" i="6"/>
  <c r="GQ27" i="6"/>
  <c r="GV27" i="6"/>
  <c r="HA27" i="6"/>
  <c r="GP27" i="6"/>
  <c r="GU27" i="6"/>
  <c r="GZ27" i="6"/>
  <c r="FX27" i="6"/>
  <c r="GC27" i="6"/>
  <c r="GH27" i="6"/>
  <c r="FW27" i="6"/>
  <c r="GB27" i="6"/>
  <c r="GG27" i="6"/>
  <c r="FE27" i="6"/>
  <c r="FJ27" i="6"/>
  <c r="FO27" i="6"/>
  <c r="FD27" i="6"/>
  <c r="FI27" i="6"/>
  <c r="FN27" i="6"/>
  <c r="EK27" i="6"/>
  <c r="EP27" i="6"/>
  <c r="EU27" i="6"/>
  <c r="EJ27" i="6"/>
  <c r="EO27" i="6"/>
  <c r="ET27" i="6"/>
  <c r="DQ27" i="6"/>
  <c r="DV27" i="6"/>
  <c r="EA27" i="6"/>
  <c r="DP27" i="6"/>
  <c r="DU27" i="6"/>
  <c r="DZ27" i="6"/>
  <c r="DG27" i="6"/>
  <c r="DF27" i="6"/>
  <c r="DB27" i="6"/>
  <c r="DA27" i="6"/>
  <c r="CW27" i="6"/>
  <c r="CV27" i="6"/>
  <c r="CC27" i="6"/>
  <c r="CH27" i="6"/>
  <c r="CM27" i="6"/>
  <c r="CB27" i="6"/>
  <c r="CG27" i="6"/>
  <c r="CL27" i="6"/>
  <c r="BJ27" i="6"/>
  <c r="BO27" i="6"/>
  <c r="BT27" i="6"/>
  <c r="BI27" i="6"/>
  <c r="BN27" i="6"/>
  <c r="BS27" i="6"/>
  <c r="AM27" i="6"/>
  <c r="AS27" i="6"/>
  <c r="AY27" i="6"/>
  <c r="AL27" i="6"/>
  <c r="AR27" i="6"/>
  <c r="AX27" i="6"/>
  <c r="J27" i="6"/>
  <c r="R27" i="6"/>
  <c r="Z27" i="6"/>
  <c r="I27" i="6"/>
  <c r="Q27" i="6"/>
  <c r="Y27" i="6"/>
  <c r="SW26" i="6"/>
  <c r="TB26" i="6"/>
  <c r="TG26" i="6"/>
  <c r="SB26" i="6"/>
  <c r="SG26" i="6"/>
  <c r="SL26" i="6"/>
  <c r="SA26" i="6"/>
  <c r="SF26" i="6"/>
  <c r="SK26" i="6"/>
  <c r="RS26" i="6"/>
  <c r="RN26" i="6"/>
  <c r="RI26" i="6"/>
  <c r="QN26" i="6"/>
  <c r="QT26" i="6"/>
  <c r="QZ26" i="6"/>
  <c r="PP26" i="6"/>
  <c r="PV26" i="6"/>
  <c r="QB26" i="6"/>
  <c r="OR26" i="6"/>
  <c r="OX26" i="6"/>
  <c r="PD26" i="6"/>
  <c r="NT26" i="6"/>
  <c r="NZ26" i="6"/>
  <c r="OF26" i="6"/>
  <c r="MW26" i="6"/>
  <c r="NC26" i="6"/>
  <c r="NI26" i="6"/>
  <c r="LZ26" i="6"/>
  <c r="MF26" i="6"/>
  <c r="ML26" i="6"/>
  <c r="LH26" i="6"/>
  <c r="LN26" i="6"/>
  <c r="IZ26" i="6"/>
  <c r="JH26" i="6"/>
  <c r="JP26" i="6"/>
  <c r="IC26" i="6"/>
  <c r="IH26" i="6"/>
  <c r="IM26" i="6"/>
  <c r="IB26" i="6"/>
  <c r="IG26" i="6"/>
  <c r="IL26" i="6"/>
  <c r="HJ26" i="6"/>
  <c r="HO26" i="6"/>
  <c r="HT26" i="6"/>
  <c r="HI26" i="6"/>
  <c r="HN26" i="6"/>
  <c r="HS26" i="6"/>
  <c r="GQ26" i="6"/>
  <c r="GV26" i="6"/>
  <c r="HA26" i="6"/>
  <c r="GP26" i="6"/>
  <c r="GU26" i="6"/>
  <c r="GZ26" i="6"/>
  <c r="FX26" i="6"/>
  <c r="GC26" i="6"/>
  <c r="GH26" i="6"/>
  <c r="FW26" i="6"/>
  <c r="GB26" i="6"/>
  <c r="GG26" i="6"/>
  <c r="FE26" i="6"/>
  <c r="FJ26" i="6"/>
  <c r="FO26" i="6"/>
  <c r="FD26" i="6"/>
  <c r="FI26" i="6"/>
  <c r="FN26" i="6"/>
  <c r="EK26" i="6"/>
  <c r="EP26" i="6"/>
  <c r="EU26" i="6"/>
  <c r="EJ26" i="6"/>
  <c r="EO26" i="6"/>
  <c r="ET26" i="6"/>
  <c r="DQ26" i="6"/>
  <c r="DV26" i="6"/>
  <c r="EA26" i="6"/>
  <c r="DP26" i="6"/>
  <c r="DU26" i="6"/>
  <c r="DZ26" i="6"/>
  <c r="DG26" i="6"/>
  <c r="DF26" i="6"/>
  <c r="DB26" i="6"/>
  <c r="DA26" i="6"/>
  <c r="CW26" i="6"/>
  <c r="CV26" i="6"/>
  <c r="CC26" i="6"/>
  <c r="CH26" i="6"/>
  <c r="CM26" i="6"/>
  <c r="CB26" i="6"/>
  <c r="CG26" i="6"/>
  <c r="CL26" i="6"/>
  <c r="BJ26" i="6"/>
  <c r="BO26" i="6"/>
  <c r="BT26" i="6"/>
  <c r="BI26" i="6"/>
  <c r="BN26" i="6"/>
  <c r="BS26" i="6"/>
  <c r="AM26" i="6"/>
  <c r="AS26" i="6"/>
  <c r="AY26" i="6"/>
  <c r="AL26" i="6"/>
  <c r="AR26" i="6"/>
  <c r="AX26" i="6"/>
  <c r="J26" i="6"/>
  <c r="R26" i="6"/>
  <c r="Z26" i="6"/>
  <c r="I26" i="6"/>
  <c r="Q26" i="6"/>
  <c r="Y26" i="6"/>
  <c r="SW25" i="6"/>
  <c r="TB25" i="6"/>
  <c r="TG25" i="6"/>
  <c r="SB25" i="6"/>
  <c r="SG25" i="6"/>
  <c r="SL25" i="6"/>
  <c r="SA25" i="6"/>
  <c r="SF25" i="6"/>
  <c r="SK25" i="6"/>
  <c r="RS25" i="6"/>
  <c r="RN25" i="6"/>
  <c r="RI25" i="6"/>
  <c r="QN25" i="6"/>
  <c r="QT25" i="6"/>
  <c r="QZ25" i="6"/>
  <c r="PP25" i="6"/>
  <c r="PV25" i="6"/>
  <c r="QB25" i="6"/>
  <c r="OR25" i="6"/>
  <c r="OX25" i="6"/>
  <c r="PD25" i="6"/>
  <c r="NT25" i="6"/>
  <c r="NZ25" i="6"/>
  <c r="OF25" i="6"/>
  <c r="MW25" i="6"/>
  <c r="NC25" i="6"/>
  <c r="NI25" i="6"/>
  <c r="LZ25" i="6"/>
  <c r="MF25" i="6"/>
  <c r="ML25" i="6"/>
  <c r="LH25" i="6"/>
  <c r="LN25" i="6"/>
  <c r="IZ25" i="6"/>
  <c r="JH25" i="6"/>
  <c r="JP25" i="6"/>
  <c r="IC25" i="6"/>
  <c r="IH25" i="6"/>
  <c r="IM25" i="6"/>
  <c r="IB25" i="6"/>
  <c r="IG25" i="6"/>
  <c r="IL25" i="6"/>
  <c r="HJ25" i="6"/>
  <c r="HO25" i="6"/>
  <c r="HT25" i="6"/>
  <c r="HI25" i="6"/>
  <c r="HN25" i="6"/>
  <c r="HS25" i="6"/>
  <c r="GQ25" i="6"/>
  <c r="GV25" i="6"/>
  <c r="HA25" i="6"/>
  <c r="GP25" i="6"/>
  <c r="GU25" i="6"/>
  <c r="GZ25" i="6"/>
  <c r="FX25" i="6"/>
  <c r="GC25" i="6"/>
  <c r="GH25" i="6"/>
  <c r="FW25" i="6"/>
  <c r="GB25" i="6"/>
  <c r="GG25" i="6"/>
  <c r="FE25" i="6"/>
  <c r="FJ25" i="6"/>
  <c r="FO25" i="6"/>
  <c r="FD25" i="6"/>
  <c r="FI25" i="6"/>
  <c r="FN25" i="6"/>
  <c r="EK25" i="6"/>
  <c r="EP25" i="6"/>
  <c r="EU25" i="6"/>
  <c r="EJ25" i="6"/>
  <c r="EO25" i="6"/>
  <c r="ET25" i="6"/>
  <c r="DQ25" i="6"/>
  <c r="DV25" i="6"/>
  <c r="EA25" i="6"/>
  <c r="DP25" i="6"/>
  <c r="DU25" i="6"/>
  <c r="DZ25" i="6"/>
  <c r="DG25" i="6"/>
  <c r="DF25" i="6"/>
  <c r="DB25" i="6"/>
  <c r="DA25" i="6"/>
  <c r="CW25" i="6"/>
  <c r="CV25" i="6"/>
  <c r="CC25" i="6"/>
  <c r="CH25" i="6"/>
  <c r="CM25" i="6"/>
  <c r="CB25" i="6"/>
  <c r="CG25" i="6"/>
  <c r="CL25" i="6"/>
  <c r="BJ25" i="6"/>
  <c r="BO25" i="6"/>
  <c r="BT25" i="6"/>
  <c r="BI25" i="6"/>
  <c r="BN25" i="6"/>
  <c r="BS25" i="6"/>
  <c r="AM25" i="6"/>
  <c r="AS25" i="6"/>
  <c r="AY25" i="6"/>
  <c r="AL25" i="6"/>
  <c r="AR25" i="6"/>
  <c r="AX25" i="6"/>
  <c r="J25" i="6"/>
  <c r="R25" i="6"/>
  <c r="Z25" i="6"/>
  <c r="I25" i="6"/>
  <c r="Q25" i="6"/>
  <c r="Y25" i="6"/>
  <c r="SW24" i="6"/>
  <c r="TB24" i="6"/>
  <c r="TG24" i="6"/>
  <c r="SB24" i="6"/>
  <c r="SG24" i="6"/>
  <c r="SL24" i="6"/>
  <c r="SA24" i="6"/>
  <c r="SF24" i="6"/>
  <c r="SK24" i="6"/>
  <c r="RS24" i="6"/>
  <c r="RN24" i="6"/>
  <c r="RI24" i="6"/>
  <c r="QN24" i="6"/>
  <c r="QT24" i="6"/>
  <c r="QZ24" i="6"/>
  <c r="PP24" i="6"/>
  <c r="PV24" i="6"/>
  <c r="QB24" i="6"/>
  <c r="OR24" i="6"/>
  <c r="OX24" i="6"/>
  <c r="PD24" i="6"/>
  <c r="NT24" i="6"/>
  <c r="NZ24" i="6"/>
  <c r="OF24" i="6"/>
  <c r="MW24" i="6"/>
  <c r="NC24" i="6"/>
  <c r="NI24" i="6"/>
  <c r="LZ24" i="6"/>
  <c r="MF24" i="6"/>
  <c r="ML24" i="6"/>
  <c r="LH24" i="6"/>
  <c r="LN24" i="6"/>
  <c r="IZ24" i="6"/>
  <c r="JH24" i="6"/>
  <c r="JP24" i="6"/>
  <c r="IC24" i="6"/>
  <c r="IH24" i="6"/>
  <c r="IM24" i="6"/>
  <c r="IB24" i="6"/>
  <c r="IG24" i="6"/>
  <c r="IL24" i="6"/>
  <c r="HJ24" i="6"/>
  <c r="HO24" i="6"/>
  <c r="HT24" i="6"/>
  <c r="HI24" i="6"/>
  <c r="HN24" i="6"/>
  <c r="HS24" i="6"/>
  <c r="GQ24" i="6"/>
  <c r="GV24" i="6"/>
  <c r="HA24" i="6"/>
  <c r="GP24" i="6"/>
  <c r="GU24" i="6"/>
  <c r="GZ24" i="6"/>
  <c r="FX24" i="6"/>
  <c r="GC24" i="6"/>
  <c r="GH24" i="6"/>
  <c r="FW24" i="6"/>
  <c r="GB24" i="6"/>
  <c r="GG24" i="6"/>
  <c r="FE24" i="6"/>
  <c r="FJ24" i="6"/>
  <c r="FO24" i="6"/>
  <c r="FD24" i="6"/>
  <c r="FI24" i="6"/>
  <c r="FN24" i="6"/>
  <c r="EK24" i="6"/>
  <c r="EP24" i="6"/>
  <c r="EU24" i="6"/>
  <c r="EJ24" i="6"/>
  <c r="EO24" i="6"/>
  <c r="ET24" i="6"/>
  <c r="DQ24" i="6"/>
  <c r="DV24" i="6"/>
  <c r="EA24" i="6"/>
  <c r="DP24" i="6"/>
  <c r="DU24" i="6"/>
  <c r="DZ24" i="6"/>
  <c r="DG24" i="6"/>
  <c r="DF24" i="6"/>
  <c r="DB24" i="6"/>
  <c r="DA24" i="6"/>
  <c r="CW24" i="6"/>
  <c r="CV24" i="6"/>
  <c r="CC24" i="6"/>
  <c r="CH24" i="6"/>
  <c r="CM24" i="6"/>
  <c r="CB24" i="6"/>
  <c r="CG24" i="6"/>
  <c r="CL24" i="6"/>
  <c r="BJ24" i="6"/>
  <c r="BO24" i="6"/>
  <c r="BT24" i="6"/>
  <c r="BI24" i="6"/>
  <c r="BN24" i="6"/>
  <c r="BS24" i="6"/>
  <c r="AM24" i="6"/>
  <c r="AS24" i="6"/>
  <c r="AY24" i="6"/>
  <c r="AL24" i="6"/>
  <c r="AR24" i="6"/>
  <c r="AX24" i="6"/>
  <c r="J24" i="6"/>
  <c r="R24" i="6"/>
  <c r="Z24" i="6"/>
  <c r="I24" i="6"/>
  <c r="Q24" i="6"/>
  <c r="Y24" i="6"/>
  <c r="SW23" i="6"/>
  <c r="TB23" i="6"/>
  <c r="TG23" i="6"/>
  <c r="SB23" i="6"/>
  <c r="SG23" i="6"/>
  <c r="SL23" i="6"/>
  <c r="SA23" i="6"/>
  <c r="SF23" i="6"/>
  <c r="SK23" i="6"/>
  <c r="RS23" i="6"/>
  <c r="RN23" i="6"/>
  <c r="RI23" i="6"/>
  <c r="QN23" i="6"/>
  <c r="QT23" i="6"/>
  <c r="QZ23" i="6"/>
  <c r="PP23" i="6"/>
  <c r="PV23" i="6"/>
  <c r="QB23" i="6"/>
  <c r="OR23" i="6"/>
  <c r="OX23" i="6"/>
  <c r="PD23" i="6"/>
  <c r="NT23" i="6"/>
  <c r="NZ23" i="6"/>
  <c r="OF23" i="6"/>
  <c r="MW23" i="6"/>
  <c r="NC23" i="6"/>
  <c r="NI23" i="6"/>
  <c r="LZ23" i="6"/>
  <c r="MF23" i="6"/>
  <c r="ML23" i="6"/>
  <c r="LH23" i="6"/>
  <c r="LN23" i="6"/>
  <c r="IZ23" i="6"/>
  <c r="JH23" i="6"/>
  <c r="JP23" i="6"/>
  <c r="IC23" i="6"/>
  <c r="IH23" i="6"/>
  <c r="IM23" i="6"/>
  <c r="IB23" i="6"/>
  <c r="IG23" i="6"/>
  <c r="IL23" i="6"/>
  <c r="HJ23" i="6"/>
  <c r="HO23" i="6"/>
  <c r="HT23" i="6"/>
  <c r="HI23" i="6"/>
  <c r="HN23" i="6"/>
  <c r="HS23" i="6"/>
  <c r="GQ23" i="6"/>
  <c r="GV23" i="6"/>
  <c r="HA23" i="6"/>
  <c r="GP23" i="6"/>
  <c r="GU23" i="6"/>
  <c r="GZ23" i="6"/>
  <c r="FX23" i="6"/>
  <c r="GC23" i="6"/>
  <c r="GH23" i="6"/>
  <c r="FW23" i="6"/>
  <c r="GB23" i="6"/>
  <c r="GG23" i="6"/>
  <c r="FE23" i="6"/>
  <c r="FJ23" i="6"/>
  <c r="FO23" i="6"/>
  <c r="FD23" i="6"/>
  <c r="FI23" i="6"/>
  <c r="FN23" i="6"/>
  <c r="EK23" i="6"/>
  <c r="EP23" i="6"/>
  <c r="EU23" i="6"/>
  <c r="EJ23" i="6"/>
  <c r="EO23" i="6"/>
  <c r="ET23" i="6"/>
  <c r="DQ23" i="6"/>
  <c r="DV23" i="6"/>
  <c r="EA23" i="6"/>
  <c r="DP23" i="6"/>
  <c r="DU23" i="6"/>
  <c r="DZ23" i="6"/>
  <c r="DG23" i="6"/>
  <c r="DF23" i="6"/>
  <c r="DB23" i="6"/>
  <c r="DA23" i="6"/>
  <c r="CW23" i="6"/>
  <c r="CV23" i="6"/>
  <c r="CC23" i="6"/>
  <c r="CH23" i="6"/>
  <c r="CM23" i="6"/>
  <c r="CB23" i="6"/>
  <c r="CG23" i="6"/>
  <c r="CL23" i="6"/>
  <c r="BJ23" i="6"/>
  <c r="BO23" i="6"/>
  <c r="BT23" i="6"/>
  <c r="BI23" i="6"/>
  <c r="BN23" i="6"/>
  <c r="BS23" i="6"/>
  <c r="AM23" i="6"/>
  <c r="AS23" i="6"/>
  <c r="AY23" i="6"/>
  <c r="AL23" i="6"/>
  <c r="AR23" i="6"/>
  <c r="AX23" i="6"/>
  <c r="J23" i="6"/>
  <c r="R23" i="6"/>
  <c r="Z23" i="6"/>
  <c r="I23" i="6"/>
  <c r="Q23" i="6"/>
  <c r="Y23" i="6"/>
  <c r="SW22" i="6"/>
  <c r="TB22" i="6"/>
  <c r="TG22" i="6"/>
  <c r="SB22" i="6"/>
  <c r="SG22" i="6"/>
  <c r="SL22" i="6"/>
  <c r="SA22" i="6"/>
  <c r="SF22" i="6"/>
  <c r="SK22" i="6"/>
  <c r="RS22" i="6"/>
  <c r="RN22" i="6"/>
  <c r="RI22" i="6"/>
  <c r="QN22" i="6"/>
  <c r="QT22" i="6"/>
  <c r="QZ22" i="6"/>
  <c r="PP22" i="6"/>
  <c r="PV22" i="6"/>
  <c r="QB22" i="6"/>
  <c r="OR22" i="6"/>
  <c r="OX22" i="6"/>
  <c r="PD22" i="6"/>
  <c r="NT22" i="6"/>
  <c r="NZ22" i="6"/>
  <c r="OF22" i="6"/>
  <c r="MW22" i="6"/>
  <c r="NC22" i="6"/>
  <c r="NI22" i="6"/>
  <c r="LZ22" i="6"/>
  <c r="MF22" i="6"/>
  <c r="ML22" i="6"/>
  <c r="LH22" i="6"/>
  <c r="LN22" i="6"/>
  <c r="IZ22" i="6"/>
  <c r="JH22" i="6"/>
  <c r="JP22" i="6"/>
  <c r="IC22" i="6"/>
  <c r="IH22" i="6"/>
  <c r="IM22" i="6"/>
  <c r="IB22" i="6"/>
  <c r="IG22" i="6"/>
  <c r="IL22" i="6"/>
  <c r="HJ22" i="6"/>
  <c r="HO22" i="6"/>
  <c r="HT22" i="6"/>
  <c r="HI22" i="6"/>
  <c r="HN22" i="6"/>
  <c r="HS22" i="6"/>
  <c r="GQ22" i="6"/>
  <c r="GV22" i="6"/>
  <c r="HA22" i="6"/>
  <c r="GP22" i="6"/>
  <c r="GU22" i="6"/>
  <c r="GZ22" i="6"/>
  <c r="FX22" i="6"/>
  <c r="GC22" i="6"/>
  <c r="GH22" i="6"/>
  <c r="FW22" i="6"/>
  <c r="GB22" i="6"/>
  <c r="GG22" i="6"/>
  <c r="FE22" i="6"/>
  <c r="FJ22" i="6"/>
  <c r="FO22" i="6"/>
  <c r="FD22" i="6"/>
  <c r="FI22" i="6"/>
  <c r="FN22" i="6"/>
  <c r="EK22" i="6"/>
  <c r="EP22" i="6"/>
  <c r="EU22" i="6"/>
  <c r="EJ22" i="6"/>
  <c r="EO22" i="6"/>
  <c r="ET22" i="6"/>
  <c r="DQ22" i="6"/>
  <c r="DV22" i="6"/>
  <c r="EA22" i="6"/>
  <c r="DP22" i="6"/>
  <c r="DU22" i="6"/>
  <c r="DZ22" i="6"/>
  <c r="DG22" i="6"/>
  <c r="DF22" i="6"/>
  <c r="DB22" i="6"/>
  <c r="DA22" i="6"/>
  <c r="CW22" i="6"/>
  <c r="CV22" i="6"/>
  <c r="CC22" i="6"/>
  <c r="CH22" i="6"/>
  <c r="CM22" i="6"/>
  <c r="CB22" i="6"/>
  <c r="CG22" i="6"/>
  <c r="CL22" i="6"/>
  <c r="BJ22" i="6"/>
  <c r="BO22" i="6"/>
  <c r="BT22" i="6"/>
  <c r="BI22" i="6"/>
  <c r="BN22" i="6"/>
  <c r="BS22" i="6"/>
  <c r="AM22" i="6"/>
  <c r="AS22" i="6"/>
  <c r="AY22" i="6"/>
  <c r="AL22" i="6"/>
  <c r="AR22" i="6"/>
  <c r="AX22" i="6"/>
  <c r="J22" i="6"/>
  <c r="R22" i="6"/>
  <c r="Z22" i="6"/>
  <c r="I22" i="6"/>
  <c r="Q22" i="6"/>
  <c r="Y22" i="6"/>
  <c r="SW21" i="6"/>
  <c r="TB21" i="6"/>
  <c r="TG21" i="6"/>
  <c r="SB21" i="6"/>
  <c r="SG21" i="6"/>
  <c r="SL21" i="6"/>
  <c r="SA21" i="6"/>
  <c r="SF21" i="6"/>
  <c r="SK21" i="6"/>
  <c r="RS21" i="6"/>
  <c r="RN21" i="6"/>
  <c r="RI21" i="6"/>
  <c r="QN21" i="6"/>
  <c r="QT21" i="6"/>
  <c r="QZ21" i="6"/>
  <c r="PP21" i="6"/>
  <c r="PV21" i="6"/>
  <c r="QB21" i="6"/>
  <c r="OR21" i="6"/>
  <c r="OX21" i="6"/>
  <c r="PD21" i="6"/>
  <c r="NT21" i="6"/>
  <c r="NZ21" i="6"/>
  <c r="OF21" i="6"/>
  <c r="MW21" i="6"/>
  <c r="NC21" i="6"/>
  <c r="NI21" i="6"/>
  <c r="LZ21" i="6"/>
  <c r="MF21" i="6"/>
  <c r="ML21" i="6"/>
  <c r="LH21" i="6"/>
  <c r="LN21" i="6"/>
  <c r="IZ21" i="6"/>
  <c r="JH21" i="6"/>
  <c r="JP21" i="6"/>
  <c r="IC21" i="6"/>
  <c r="IH21" i="6"/>
  <c r="IM21" i="6"/>
  <c r="IB21" i="6"/>
  <c r="IG21" i="6"/>
  <c r="IL21" i="6"/>
  <c r="HJ21" i="6"/>
  <c r="HO21" i="6"/>
  <c r="HT21" i="6"/>
  <c r="HI21" i="6"/>
  <c r="HN21" i="6"/>
  <c r="HS21" i="6"/>
  <c r="GQ21" i="6"/>
  <c r="GV21" i="6"/>
  <c r="HA21" i="6"/>
  <c r="GP21" i="6"/>
  <c r="GU21" i="6"/>
  <c r="GZ21" i="6"/>
  <c r="FX21" i="6"/>
  <c r="GC21" i="6"/>
  <c r="GH21" i="6"/>
  <c r="FW21" i="6"/>
  <c r="GB21" i="6"/>
  <c r="GG21" i="6"/>
  <c r="FE21" i="6"/>
  <c r="FJ21" i="6"/>
  <c r="FO21" i="6"/>
  <c r="FD21" i="6"/>
  <c r="FI21" i="6"/>
  <c r="FN21" i="6"/>
  <c r="EK21" i="6"/>
  <c r="EP21" i="6"/>
  <c r="EU21" i="6"/>
  <c r="EJ21" i="6"/>
  <c r="EO21" i="6"/>
  <c r="ET21" i="6"/>
  <c r="DQ21" i="6"/>
  <c r="DV21" i="6"/>
  <c r="EA21" i="6"/>
  <c r="DP21" i="6"/>
  <c r="DU21" i="6"/>
  <c r="DZ21" i="6"/>
  <c r="DG21" i="6"/>
  <c r="DF21" i="6"/>
  <c r="DB21" i="6"/>
  <c r="DA21" i="6"/>
  <c r="CW21" i="6"/>
  <c r="CV21" i="6"/>
  <c r="CC21" i="6"/>
  <c r="CH21" i="6"/>
  <c r="CM21" i="6"/>
  <c r="CB21" i="6"/>
  <c r="CG21" i="6"/>
  <c r="CL21" i="6"/>
  <c r="BJ21" i="6"/>
  <c r="BO21" i="6"/>
  <c r="BT21" i="6"/>
  <c r="BI21" i="6"/>
  <c r="BN21" i="6"/>
  <c r="BS21" i="6"/>
  <c r="AM21" i="6"/>
  <c r="AS21" i="6"/>
  <c r="AY21" i="6"/>
  <c r="AL21" i="6"/>
  <c r="AR21" i="6"/>
  <c r="AX21" i="6"/>
  <c r="J21" i="6"/>
  <c r="R21" i="6"/>
  <c r="Z21" i="6"/>
  <c r="I21" i="6"/>
  <c r="Q21" i="6"/>
  <c r="Y21" i="6"/>
  <c r="SW20" i="6"/>
  <c r="TB20" i="6"/>
  <c r="TG20" i="6"/>
  <c r="SB20" i="6"/>
  <c r="SG20" i="6"/>
  <c r="SL20" i="6"/>
  <c r="SA20" i="6"/>
  <c r="SF20" i="6"/>
  <c r="SK20" i="6"/>
  <c r="RS20" i="6"/>
  <c r="RN20" i="6"/>
  <c r="RI20" i="6"/>
  <c r="QN20" i="6"/>
  <c r="QT20" i="6"/>
  <c r="QZ20" i="6"/>
  <c r="PP20" i="6"/>
  <c r="PV20" i="6"/>
  <c r="QB20" i="6"/>
  <c r="OR20" i="6"/>
  <c r="OX20" i="6"/>
  <c r="PD20" i="6"/>
  <c r="NT20" i="6"/>
  <c r="NZ20" i="6"/>
  <c r="OF20" i="6"/>
  <c r="MW20" i="6"/>
  <c r="NC20" i="6"/>
  <c r="NI20" i="6"/>
  <c r="LZ20" i="6"/>
  <c r="MF20" i="6"/>
  <c r="ML20" i="6"/>
  <c r="LH20" i="6"/>
  <c r="LN20" i="6"/>
  <c r="IZ20" i="6"/>
  <c r="JH20" i="6"/>
  <c r="JP20" i="6"/>
  <c r="IC20" i="6"/>
  <c r="IH20" i="6"/>
  <c r="IM20" i="6"/>
  <c r="IB20" i="6"/>
  <c r="IG20" i="6"/>
  <c r="IL20" i="6"/>
  <c r="HJ20" i="6"/>
  <c r="HO20" i="6"/>
  <c r="HT20" i="6"/>
  <c r="HI20" i="6"/>
  <c r="HN20" i="6"/>
  <c r="HS20" i="6"/>
  <c r="GQ20" i="6"/>
  <c r="GV20" i="6"/>
  <c r="HA20" i="6"/>
  <c r="GP20" i="6"/>
  <c r="GU20" i="6"/>
  <c r="GZ20" i="6"/>
  <c r="FX20" i="6"/>
  <c r="GC20" i="6"/>
  <c r="GH20" i="6"/>
  <c r="FW20" i="6"/>
  <c r="GB20" i="6"/>
  <c r="GG20" i="6"/>
  <c r="FE20" i="6"/>
  <c r="FJ20" i="6"/>
  <c r="FO20" i="6"/>
  <c r="FD20" i="6"/>
  <c r="FI20" i="6"/>
  <c r="FN20" i="6"/>
  <c r="EK20" i="6"/>
  <c r="EP20" i="6"/>
  <c r="EU20" i="6"/>
  <c r="EJ20" i="6"/>
  <c r="EO20" i="6"/>
  <c r="ET20" i="6"/>
  <c r="DQ20" i="6"/>
  <c r="DV20" i="6"/>
  <c r="EA20" i="6"/>
  <c r="DP20" i="6"/>
  <c r="DU20" i="6"/>
  <c r="DZ20" i="6"/>
  <c r="DG20" i="6"/>
  <c r="DF20" i="6"/>
  <c r="DB20" i="6"/>
  <c r="DA20" i="6"/>
  <c r="CW20" i="6"/>
  <c r="CV20" i="6"/>
  <c r="CC20" i="6"/>
  <c r="CH20" i="6"/>
  <c r="CM20" i="6"/>
  <c r="CB20" i="6"/>
  <c r="CG20" i="6"/>
  <c r="CL20" i="6"/>
  <c r="BJ20" i="6"/>
  <c r="BO20" i="6"/>
  <c r="BT20" i="6"/>
  <c r="BI20" i="6"/>
  <c r="BN20" i="6"/>
  <c r="BS20" i="6"/>
  <c r="AM20" i="6"/>
  <c r="AS20" i="6"/>
  <c r="AY20" i="6"/>
  <c r="AL20" i="6"/>
  <c r="AR20" i="6"/>
  <c r="AX20" i="6"/>
  <c r="J20" i="6"/>
  <c r="R20" i="6"/>
  <c r="Z20" i="6"/>
  <c r="I20" i="6"/>
  <c r="Q20" i="6"/>
  <c r="Y20" i="6"/>
  <c r="SW19" i="6"/>
  <c r="TB19" i="6"/>
  <c r="TG19" i="6"/>
  <c r="SB19" i="6"/>
  <c r="SG19" i="6"/>
  <c r="SL19" i="6"/>
  <c r="SA19" i="6"/>
  <c r="SF19" i="6"/>
  <c r="SK19" i="6"/>
  <c r="RS19" i="6"/>
  <c r="RN19" i="6"/>
  <c r="RI19" i="6"/>
  <c r="QN19" i="6"/>
  <c r="QT19" i="6"/>
  <c r="QZ19" i="6"/>
  <c r="PP19" i="6"/>
  <c r="PV19" i="6"/>
  <c r="QB19" i="6"/>
  <c r="OR19" i="6"/>
  <c r="OX19" i="6"/>
  <c r="PD19" i="6"/>
  <c r="NT19" i="6"/>
  <c r="NZ19" i="6"/>
  <c r="OF19" i="6"/>
  <c r="MW19" i="6"/>
  <c r="NC19" i="6"/>
  <c r="NI19" i="6"/>
  <c r="LZ19" i="6"/>
  <c r="MF19" i="6"/>
  <c r="ML19" i="6"/>
  <c r="LH19" i="6"/>
  <c r="LN19" i="6"/>
  <c r="IZ19" i="6"/>
  <c r="JH19" i="6"/>
  <c r="JP19" i="6"/>
  <c r="IC19" i="6"/>
  <c r="IH19" i="6"/>
  <c r="IM19" i="6"/>
  <c r="IB19" i="6"/>
  <c r="IG19" i="6"/>
  <c r="IL19" i="6"/>
  <c r="HJ19" i="6"/>
  <c r="HO19" i="6"/>
  <c r="HT19" i="6"/>
  <c r="HI19" i="6"/>
  <c r="HN19" i="6"/>
  <c r="HS19" i="6"/>
  <c r="GQ19" i="6"/>
  <c r="GV19" i="6"/>
  <c r="HA19" i="6"/>
  <c r="GP19" i="6"/>
  <c r="GU19" i="6"/>
  <c r="GZ19" i="6"/>
  <c r="FX19" i="6"/>
  <c r="GC19" i="6"/>
  <c r="GH19" i="6"/>
  <c r="FW19" i="6"/>
  <c r="GB19" i="6"/>
  <c r="GG19" i="6"/>
  <c r="FE19" i="6"/>
  <c r="FJ19" i="6"/>
  <c r="FO19" i="6"/>
  <c r="FD19" i="6"/>
  <c r="FI19" i="6"/>
  <c r="FN19" i="6"/>
  <c r="EK19" i="6"/>
  <c r="EP19" i="6"/>
  <c r="EU19" i="6"/>
  <c r="EJ19" i="6"/>
  <c r="EO19" i="6"/>
  <c r="ET19" i="6"/>
  <c r="DQ19" i="6"/>
  <c r="DV19" i="6"/>
  <c r="EA19" i="6"/>
  <c r="DP19" i="6"/>
  <c r="DU19" i="6"/>
  <c r="DZ19" i="6"/>
  <c r="DG19" i="6"/>
  <c r="DF19" i="6"/>
  <c r="DB19" i="6"/>
  <c r="DA19" i="6"/>
  <c r="CW19" i="6"/>
  <c r="CV19" i="6"/>
  <c r="CC19" i="6"/>
  <c r="CH19" i="6"/>
  <c r="CM19" i="6"/>
  <c r="CB19" i="6"/>
  <c r="CG19" i="6"/>
  <c r="CL19" i="6"/>
  <c r="BJ19" i="6"/>
  <c r="BO19" i="6"/>
  <c r="BT19" i="6"/>
  <c r="BI19" i="6"/>
  <c r="BN19" i="6"/>
  <c r="BS19" i="6"/>
  <c r="AM19" i="6"/>
  <c r="AS19" i="6"/>
  <c r="AY19" i="6"/>
  <c r="AL19" i="6"/>
  <c r="AR19" i="6"/>
  <c r="AX19" i="6"/>
  <c r="J19" i="6"/>
  <c r="R19" i="6"/>
  <c r="Z19" i="6"/>
  <c r="I19" i="6"/>
  <c r="Q19" i="6"/>
  <c r="Y19" i="6"/>
  <c r="AI17" i="6"/>
  <c r="D17" i="6"/>
  <c r="OM16" i="6"/>
  <c r="NO16" i="6"/>
  <c r="MR16" i="6"/>
  <c r="LU16" i="6"/>
  <c r="KW16" i="6"/>
  <c r="JY16" i="6"/>
  <c r="IT16" i="6"/>
  <c r="HY16" i="6"/>
  <c r="ID16" i="6"/>
  <c r="II16" i="6"/>
  <c r="IN16" i="6"/>
  <c r="HU16" i="6"/>
  <c r="HP16" i="6"/>
  <c r="HK16" i="6"/>
  <c r="HF16" i="6"/>
  <c r="HB16" i="6"/>
  <c r="GW16" i="6"/>
  <c r="GR16" i="6"/>
  <c r="GM16" i="6"/>
  <c r="GI16" i="6"/>
  <c r="GD16" i="6"/>
  <c r="FY16" i="6"/>
  <c r="FT16" i="6"/>
  <c r="FP16" i="6"/>
  <c r="FK16" i="6"/>
  <c r="FF16" i="6"/>
  <c r="FA16" i="6"/>
  <c r="EV16" i="6"/>
  <c r="EQ16" i="6"/>
  <c r="EL16" i="6"/>
  <c r="EG16" i="6"/>
  <c r="DM16" i="6"/>
  <c r="CS16" i="6"/>
  <c r="BY16" i="6"/>
  <c r="BF16" i="6"/>
  <c r="H22" i="3"/>
  <c r="I22" i="3"/>
  <c r="N3" i="3"/>
  <c r="G22" i="3"/>
  <c r="F22" i="3"/>
  <c r="E22" i="3"/>
  <c r="I21" i="3"/>
  <c r="H21" i="3"/>
  <c r="G21" i="3"/>
  <c r="F21" i="3"/>
  <c r="E21" i="3"/>
  <c r="I20" i="3"/>
  <c r="H20" i="3"/>
  <c r="G20" i="3"/>
  <c r="F20" i="3"/>
  <c r="E20" i="3"/>
  <c r="I19" i="3"/>
  <c r="H19" i="3"/>
  <c r="G19" i="3"/>
  <c r="F19" i="3"/>
  <c r="E19" i="3"/>
  <c r="I18" i="3"/>
  <c r="H18" i="3"/>
  <c r="G18" i="3"/>
  <c r="F18" i="3"/>
  <c r="E18" i="3"/>
  <c r="L15" i="5"/>
  <c r="M15" i="5"/>
  <c r="L13" i="5"/>
  <c r="M13" i="5"/>
  <c r="L11" i="5"/>
  <c r="M11" i="5"/>
  <c r="L10" i="5"/>
  <c r="M10" i="5"/>
  <c r="M9" i="5"/>
  <c r="L9" i="5"/>
</calcChain>
</file>

<file path=xl/comments1.xml><?xml version="1.0" encoding="utf-8"?>
<comments xmlns="http://schemas.openxmlformats.org/spreadsheetml/2006/main">
  <authors>
    <author>Utilisateur</author>
    <author>Gérard BIWAND</author>
  </authors>
  <commentList>
    <comment ref="G21" authorId="0" shapeId="0">
      <text>
        <r>
          <rPr>
            <b/>
            <sz val="9"/>
            <color indexed="81"/>
            <rFont val="Tahoma"/>
            <family val="2"/>
          </rPr>
          <t>1 van journée et 1 van bagages</t>
        </r>
      </text>
    </comment>
    <comment ref="AJ21" authorId="0" shapeId="0">
      <text>
        <r>
          <rPr>
            <b/>
            <sz val="9"/>
            <color indexed="81"/>
            <rFont val="Tahoma"/>
            <family val="2"/>
          </rPr>
          <t>1 van journée et 1 van bagages</t>
        </r>
      </text>
    </comment>
    <comment ref="BG21" authorId="0" shapeId="0">
      <text>
        <r>
          <rPr>
            <b/>
            <sz val="9"/>
            <color indexed="81"/>
            <rFont val="Tahoma"/>
            <family val="2"/>
          </rPr>
          <t>1 van journée et 1 van bagages</t>
        </r>
      </text>
    </comment>
    <comment ref="BZ21" authorId="0" shapeId="0">
      <text>
        <r>
          <rPr>
            <b/>
            <sz val="9"/>
            <color indexed="81"/>
            <rFont val="Tahoma"/>
            <family val="2"/>
          </rPr>
          <t>1 van journée et 1 van bagages</t>
        </r>
      </text>
    </comment>
    <comment ref="CT21" authorId="0" shapeId="0">
      <text>
        <r>
          <rPr>
            <b/>
            <sz val="9"/>
            <color indexed="81"/>
            <rFont val="Tahoma"/>
            <family val="2"/>
          </rPr>
          <t>1 van journée et 1 van bagages</t>
        </r>
      </text>
    </comment>
    <comment ref="DN21" authorId="0" shapeId="0">
      <text>
        <r>
          <rPr>
            <b/>
            <sz val="9"/>
            <color indexed="81"/>
            <rFont val="Tahoma"/>
            <family val="2"/>
          </rPr>
          <t>1 van journée et 1 van bagages</t>
        </r>
      </text>
    </comment>
    <comment ref="EH21" authorId="0" shapeId="0">
      <text>
        <r>
          <rPr>
            <b/>
            <sz val="9"/>
            <color indexed="81"/>
            <rFont val="Tahoma"/>
            <family val="2"/>
          </rPr>
          <t>1 van journée et 1 van bagages</t>
        </r>
      </text>
    </comment>
    <comment ref="FB21" authorId="0" shapeId="0">
      <text>
        <r>
          <rPr>
            <b/>
            <sz val="9"/>
            <color indexed="81"/>
            <rFont val="Tahoma"/>
            <family val="2"/>
          </rPr>
          <t>1 van journée et 1 van bagages</t>
        </r>
      </text>
    </comment>
    <comment ref="FU21" authorId="0" shapeId="0">
      <text>
        <r>
          <rPr>
            <b/>
            <sz val="9"/>
            <color indexed="81"/>
            <rFont val="Tahoma"/>
            <family val="2"/>
          </rPr>
          <t>1 van journée et 1 van bagages</t>
        </r>
      </text>
    </comment>
    <comment ref="GN21" authorId="0" shapeId="0">
      <text>
        <r>
          <rPr>
            <b/>
            <sz val="9"/>
            <color indexed="81"/>
            <rFont val="Tahoma"/>
            <family val="2"/>
          </rPr>
          <t>1 van journée et 1 van bagages</t>
        </r>
      </text>
    </comment>
    <comment ref="HG21" authorId="0" shapeId="0">
      <text>
        <r>
          <rPr>
            <b/>
            <sz val="9"/>
            <color indexed="81"/>
            <rFont val="Tahoma"/>
            <family val="2"/>
          </rPr>
          <t>1 van journée et 1 van bagages</t>
        </r>
      </text>
    </comment>
    <comment ref="HZ21" authorId="0" shapeId="0">
      <text>
        <r>
          <rPr>
            <b/>
            <sz val="9"/>
            <color indexed="81"/>
            <rFont val="Tahoma"/>
            <family val="2"/>
          </rPr>
          <t>1 van journée et 1 van bagages</t>
        </r>
      </text>
    </comment>
    <comment ref="MT23" authorId="0" shapeId="0">
      <text>
        <r>
          <rPr>
            <b/>
            <sz val="9"/>
            <color indexed="81"/>
            <rFont val="Tahoma"/>
            <family val="2"/>
          </rPr>
          <t>1 van journée et 1 van bagages</t>
        </r>
      </text>
    </comment>
    <comment ref="NQ23" authorId="1" shapeId="0">
      <text>
        <r>
          <rPr>
            <b/>
            <sz val="9"/>
            <color indexed="81"/>
            <rFont val="Tahoma"/>
            <family val="2"/>
          </rPr>
          <t xml:space="preserve">1000 van +400 taxi retour + 912 consigne T&amp;G
</t>
        </r>
      </text>
    </comment>
    <comment ref="IW24" authorId="0" shapeId="0">
      <text>
        <r>
          <rPr>
            <b/>
            <sz val="9"/>
            <color indexed="81"/>
            <rFont val="Tahoma"/>
            <family val="2"/>
          </rPr>
          <t>1 van journée et 1 van bagages</t>
        </r>
      </text>
    </comment>
    <comment ref="KA24" authorId="0" shapeId="0">
      <text>
        <r>
          <rPr>
            <b/>
            <sz val="9"/>
            <color indexed="81"/>
            <rFont val="Tahoma"/>
            <family val="2"/>
          </rPr>
          <t>1 van journée et 1 van bagages</t>
        </r>
      </text>
    </comment>
    <comment ref="KY24" authorId="0" shapeId="0">
      <text>
        <r>
          <rPr>
            <b/>
            <sz val="9"/>
            <color indexed="81"/>
            <rFont val="Tahoma"/>
            <family val="2"/>
          </rPr>
          <t>1 van journée et 1 van bagages</t>
        </r>
      </text>
    </comment>
    <comment ref="LW24" authorId="0" shapeId="0">
      <text>
        <r>
          <rPr>
            <b/>
            <sz val="9"/>
            <color indexed="81"/>
            <rFont val="Tahoma"/>
            <family val="2"/>
          </rPr>
          <t>1 van journée et 1 van bagages</t>
        </r>
      </text>
    </comment>
    <comment ref="ST24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SY24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TD24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TI24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EH25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FB25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FU25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GN25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AJ26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BG26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BZ26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CT26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DN26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DQ26" authorId="1" shapeId="0">
      <text>
        <r>
          <rPr>
            <b/>
            <sz val="9"/>
            <color indexed="81"/>
            <rFont val="Tahoma"/>
            <family val="2"/>
          </rPr>
          <t>green view village resort</t>
        </r>
      </text>
    </comment>
    <comment ref="DV26" authorId="1" shapeId="0">
      <text>
        <r>
          <rPr>
            <b/>
            <sz val="9"/>
            <color indexed="81"/>
            <rFont val="Tahoma"/>
            <family val="2"/>
          </rPr>
          <t>green view village resort</t>
        </r>
      </text>
    </comment>
    <comment ref="EA26" authorId="1" shapeId="0">
      <text>
        <r>
          <rPr>
            <b/>
            <sz val="9"/>
            <color indexed="81"/>
            <rFont val="Tahoma"/>
            <family val="2"/>
          </rPr>
          <t>green view village resort</t>
        </r>
      </text>
    </comment>
    <comment ref="HG26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HZ26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F28" authorId="1" shapeId="0">
      <text>
        <r>
          <rPr>
            <b/>
            <sz val="9"/>
            <color indexed="81"/>
            <rFont val="Tahoma"/>
            <family val="2"/>
          </rPr>
          <t>base bateau 6 personnes à 3000 bahts</t>
        </r>
      </text>
    </comment>
    <comment ref="AI28" authorId="1" shapeId="0">
      <text>
        <r>
          <rPr>
            <b/>
            <sz val="9"/>
            <color indexed="81"/>
            <rFont val="Tahoma"/>
            <family val="2"/>
          </rPr>
          <t>base bateau 6 personnes à 3000 bahts</t>
        </r>
      </text>
    </comment>
    <comment ref="BF28" authorId="1" shapeId="0">
      <text>
        <r>
          <rPr>
            <b/>
            <sz val="9"/>
            <color indexed="81"/>
            <rFont val="Tahoma"/>
            <family val="2"/>
          </rPr>
          <t>base bateau 6 personnes à 3000 bahts</t>
        </r>
      </text>
    </comment>
    <comment ref="BY28" authorId="1" shapeId="0">
      <text>
        <r>
          <rPr>
            <b/>
            <sz val="9"/>
            <color indexed="81"/>
            <rFont val="Tahoma"/>
            <family val="2"/>
          </rPr>
          <t>base bateau 6 personnes à 3000 bahts</t>
        </r>
      </text>
    </comment>
    <comment ref="CS28" authorId="1" shapeId="0">
      <text>
        <r>
          <rPr>
            <b/>
            <sz val="9"/>
            <color indexed="81"/>
            <rFont val="Tahoma"/>
            <family val="2"/>
          </rPr>
          <t>base bateau 6 personnes à 3000 bahts</t>
        </r>
      </text>
    </comment>
    <comment ref="DM28" authorId="1" shapeId="0">
      <text>
        <r>
          <rPr>
            <b/>
            <sz val="9"/>
            <color indexed="81"/>
            <rFont val="Tahoma"/>
            <family val="2"/>
          </rPr>
          <t>base bateau 6 personnes à 3000 bahts</t>
        </r>
      </text>
    </comment>
    <comment ref="MT31" authorId="0" shapeId="0">
      <text>
        <r>
          <rPr>
            <b/>
            <sz val="9"/>
            <color indexed="81"/>
            <rFont val="Tahoma"/>
            <family val="2"/>
          </rPr>
          <t>1 van 1500 + 1 van bagages 1000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AJ34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BG34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BZ34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CT34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DN34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EH36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FB36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FU36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GN36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HG37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HZ37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EH39" authorId="1" shapeId="0">
      <text>
        <r>
          <rPr>
            <b/>
            <sz val="9"/>
            <color indexed="81"/>
            <rFont val="Tahoma"/>
            <family val="2"/>
          </rPr>
          <t xml:space="preserve">1000 van +400 taxi retour + 912 consigne T&amp;G
</t>
        </r>
      </text>
    </comment>
    <comment ref="FB39" authorId="1" shapeId="0">
      <text>
        <r>
          <rPr>
            <b/>
            <sz val="9"/>
            <color indexed="81"/>
            <rFont val="Tahoma"/>
            <family val="2"/>
          </rPr>
          <t xml:space="preserve">1000 van +400 taxi retour + 912 consigne T&amp;G
</t>
        </r>
      </text>
    </comment>
    <comment ref="FU39" authorId="1" shapeId="0">
      <text>
        <r>
          <rPr>
            <b/>
            <sz val="9"/>
            <color indexed="81"/>
            <rFont val="Tahoma"/>
            <family val="2"/>
          </rPr>
          <t xml:space="preserve">1000 van +400 taxi retour + 912 consigne T&amp;G
</t>
        </r>
      </text>
    </comment>
    <comment ref="GN39" authorId="1" shapeId="0">
      <text>
        <r>
          <rPr>
            <b/>
            <sz val="9"/>
            <color indexed="81"/>
            <rFont val="Tahoma"/>
            <family val="2"/>
          </rPr>
          <t xml:space="preserve">1000 van +400 taxi retour + 912 consigne T&amp;G
</t>
        </r>
      </text>
    </comment>
    <comment ref="G43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AJ43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BG43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CT43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EG44" authorId="1" shapeId="0">
      <text>
        <r>
          <rPr>
            <b/>
            <sz val="9"/>
            <color indexed="81"/>
            <rFont val="Tahoma"/>
            <family val="2"/>
          </rPr>
          <t>base 8 personnes</t>
        </r>
      </text>
    </comment>
    <comment ref="EL44" authorId="1" shapeId="0">
      <text>
        <r>
          <rPr>
            <b/>
            <sz val="9"/>
            <color indexed="81"/>
            <rFont val="Tahoma"/>
            <family val="2"/>
          </rPr>
          <t>base 8 personnes</t>
        </r>
      </text>
    </comment>
    <comment ref="EQ44" authorId="1" shapeId="0">
      <text>
        <r>
          <rPr>
            <b/>
            <sz val="9"/>
            <color indexed="81"/>
            <rFont val="Tahoma"/>
            <family val="2"/>
          </rPr>
          <t>base 8 personnes</t>
        </r>
      </text>
    </comment>
    <comment ref="EV44" authorId="1" shapeId="0">
      <text>
        <r>
          <rPr>
            <b/>
            <sz val="9"/>
            <color indexed="81"/>
            <rFont val="Tahoma"/>
            <family val="2"/>
          </rPr>
          <t>base 8 personnes</t>
        </r>
      </text>
    </comment>
    <comment ref="FA44" authorId="1" shapeId="0">
      <text>
        <r>
          <rPr>
            <b/>
            <sz val="9"/>
            <color indexed="81"/>
            <rFont val="Tahoma"/>
            <family val="2"/>
          </rPr>
          <t>base 8 personnes</t>
        </r>
      </text>
    </comment>
    <comment ref="FF44" authorId="1" shapeId="0">
      <text>
        <r>
          <rPr>
            <b/>
            <sz val="9"/>
            <color indexed="81"/>
            <rFont val="Tahoma"/>
            <family val="2"/>
          </rPr>
          <t>base 8 personnes</t>
        </r>
      </text>
    </comment>
    <comment ref="FK44" authorId="1" shapeId="0">
      <text>
        <r>
          <rPr>
            <b/>
            <sz val="9"/>
            <color indexed="81"/>
            <rFont val="Tahoma"/>
            <family val="2"/>
          </rPr>
          <t>base 8 personnes</t>
        </r>
      </text>
    </comment>
    <comment ref="FP44" authorId="1" shapeId="0">
      <text>
        <r>
          <rPr>
            <b/>
            <sz val="9"/>
            <color indexed="81"/>
            <rFont val="Tahoma"/>
            <family val="2"/>
          </rPr>
          <t>base 8 personnes</t>
        </r>
      </text>
    </comment>
    <comment ref="FT44" authorId="1" shapeId="0">
      <text>
        <r>
          <rPr>
            <b/>
            <sz val="9"/>
            <color indexed="81"/>
            <rFont val="Tahoma"/>
            <family val="2"/>
          </rPr>
          <t>base 8 personnes</t>
        </r>
      </text>
    </comment>
    <comment ref="FY44" authorId="1" shapeId="0">
      <text>
        <r>
          <rPr>
            <b/>
            <sz val="9"/>
            <color indexed="81"/>
            <rFont val="Tahoma"/>
            <family val="2"/>
          </rPr>
          <t>base 8 personnes</t>
        </r>
      </text>
    </comment>
    <comment ref="GD44" authorId="1" shapeId="0">
      <text>
        <r>
          <rPr>
            <b/>
            <sz val="9"/>
            <color indexed="81"/>
            <rFont val="Tahoma"/>
            <family val="2"/>
          </rPr>
          <t>base 8 personnes</t>
        </r>
      </text>
    </comment>
    <comment ref="GI44" authorId="1" shapeId="0">
      <text>
        <r>
          <rPr>
            <b/>
            <sz val="9"/>
            <color indexed="81"/>
            <rFont val="Tahoma"/>
            <family val="2"/>
          </rPr>
          <t>base 8 personnes</t>
        </r>
      </text>
    </comment>
    <comment ref="GM44" authorId="1" shapeId="0">
      <text>
        <r>
          <rPr>
            <b/>
            <sz val="9"/>
            <color indexed="81"/>
            <rFont val="Tahoma"/>
            <family val="2"/>
          </rPr>
          <t>base 8 personnes</t>
        </r>
      </text>
    </comment>
    <comment ref="GR44" authorId="1" shapeId="0">
      <text>
        <r>
          <rPr>
            <b/>
            <sz val="9"/>
            <color indexed="81"/>
            <rFont val="Tahoma"/>
            <family val="2"/>
          </rPr>
          <t>base 8 personnes</t>
        </r>
      </text>
    </comment>
    <comment ref="GW44" authorId="1" shapeId="0">
      <text>
        <r>
          <rPr>
            <b/>
            <sz val="9"/>
            <color indexed="81"/>
            <rFont val="Tahoma"/>
            <family val="2"/>
          </rPr>
          <t>base 8 personnes</t>
        </r>
      </text>
    </comment>
    <comment ref="HB44" authorId="1" shapeId="0">
      <text>
        <r>
          <rPr>
            <b/>
            <sz val="9"/>
            <color indexed="81"/>
            <rFont val="Tahoma"/>
            <family val="2"/>
          </rPr>
          <t>base 8 personnes</t>
        </r>
      </text>
    </comment>
    <comment ref="EF45" authorId="1" shapeId="0">
      <text>
        <r>
          <rPr>
            <b/>
            <sz val="9"/>
            <color indexed="81"/>
            <rFont val="Tahoma"/>
            <family val="2"/>
          </rPr>
          <t>good time resort</t>
        </r>
      </text>
    </comment>
    <comment ref="EK45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EP45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EU45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EZ45" authorId="1" shapeId="0">
      <text>
        <r>
          <rPr>
            <b/>
            <sz val="9"/>
            <color indexed="81"/>
            <rFont val="Tahoma"/>
            <family val="2"/>
          </rPr>
          <t>good time resort</t>
        </r>
      </text>
    </comment>
    <comment ref="FE45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FJ45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FO45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FS45" authorId="1" shapeId="0">
      <text>
        <r>
          <rPr>
            <b/>
            <sz val="9"/>
            <color indexed="81"/>
            <rFont val="Tahoma"/>
            <family val="2"/>
          </rPr>
          <t>good time resort</t>
        </r>
      </text>
    </comment>
    <comment ref="FX45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GC45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GH45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GL45" authorId="1" shapeId="0">
      <text>
        <r>
          <rPr>
            <b/>
            <sz val="9"/>
            <color indexed="81"/>
            <rFont val="Tahoma"/>
            <family val="2"/>
          </rPr>
          <t>good time resort</t>
        </r>
      </text>
    </comment>
    <comment ref="GQ45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GV45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HA45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IW45" authorId="1" shapeId="0">
      <text>
        <r>
          <rPr>
            <b/>
            <sz val="9"/>
            <color indexed="81"/>
            <rFont val="Tahoma"/>
            <family val="2"/>
          </rPr>
          <t xml:space="preserve">1000 van +400 taxi retour + 912 consigne T&amp;G
</t>
        </r>
      </text>
    </comment>
    <comment ref="JE45" authorId="1" shapeId="0">
      <text>
        <r>
          <rPr>
            <b/>
            <sz val="9"/>
            <color indexed="81"/>
            <rFont val="Tahoma"/>
            <family val="2"/>
          </rPr>
          <t xml:space="preserve">1000 taxi AR + 76*3*3 consigne
</t>
        </r>
      </text>
    </comment>
    <comment ref="JM45" authorId="1" shapeId="0">
      <text>
        <r>
          <rPr>
            <b/>
            <sz val="9"/>
            <color indexed="81"/>
            <rFont val="Tahoma"/>
            <family val="2"/>
          </rPr>
          <t xml:space="preserve">1000 taxi AR + 76*3*3 consigne
</t>
        </r>
      </text>
    </comment>
    <comment ref="JU45" authorId="1" shapeId="0">
      <text>
        <r>
          <rPr>
            <b/>
            <sz val="9"/>
            <color indexed="81"/>
            <rFont val="Tahoma"/>
            <family val="2"/>
          </rPr>
          <t xml:space="preserve">1000 taxi AR + 76*3*3 consigne
</t>
        </r>
      </text>
    </comment>
    <comment ref="KY45" authorId="1" shapeId="0">
      <text>
        <r>
          <rPr>
            <b/>
            <sz val="9"/>
            <color indexed="81"/>
            <rFont val="Tahoma"/>
            <family val="2"/>
          </rPr>
          <t xml:space="preserve">1000 van +400 taxi retour + 912 consigne T&amp;G
</t>
        </r>
      </text>
    </comment>
    <comment ref="LE45" authorId="1" shapeId="0">
      <text>
        <r>
          <rPr>
            <b/>
            <sz val="9"/>
            <color indexed="81"/>
            <rFont val="Tahoma"/>
            <family val="2"/>
          </rPr>
          <t xml:space="preserve">1000 taxi AR + 76*3*3 consigne
</t>
        </r>
      </text>
    </comment>
    <comment ref="LK45" authorId="1" shapeId="0">
      <text>
        <r>
          <rPr>
            <b/>
            <sz val="9"/>
            <color indexed="81"/>
            <rFont val="Tahoma"/>
            <family val="2"/>
          </rPr>
          <t xml:space="preserve">1000 taxi AR + 76*3*3 consigne
</t>
        </r>
      </text>
    </comment>
    <comment ref="LQ45" authorId="1" shapeId="0">
      <text>
        <r>
          <rPr>
            <b/>
            <sz val="9"/>
            <color indexed="81"/>
            <rFont val="Tahoma"/>
            <family val="2"/>
          </rPr>
          <t xml:space="preserve">1000 taxi AR + 76*3*3 consigne
</t>
        </r>
      </text>
    </comment>
    <comment ref="LW45" authorId="1" shapeId="0">
      <text>
        <r>
          <rPr>
            <b/>
            <sz val="9"/>
            <color indexed="81"/>
            <rFont val="Tahoma"/>
            <family val="2"/>
          </rPr>
          <t xml:space="preserve">1000 van +400 taxi retour + 912 consigne T&amp;G
</t>
        </r>
      </text>
    </comment>
    <comment ref="MC45" authorId="1" shapeId="0">
      <text>
        <r>
          <rPr>
            <b/>
            <sz val="9"/>
            <color indexed="81"/>
            <rFont val="Tahoma"/>
            <family val="2"/>
          </rPr>
          <t xml:space="preserve">1000 taxi AR + 76*3*3 consigne
</t>
        </r>
      </text>
    </comment>
    <comment ref="MI45" authorId="1" shapeId="0">
      <text>
        <r>
          <rPr>
            <b/>
            <sz val="9"/>
            <color indexed="81"/>
            <rFont val="Tahoma"/>
            <family val="2"/>
          </rPr>
          <t xml:space="preserve">1000 taxi AR + 76*3*3 consigne
</t>
        </r>
      </text>
    </comment>
    <comment ref="MO45" authorId="1" shapeId="0">
      <text>
        <r>
          <rPr>
            <b/>
            <sz val="9"/>
            <color indexed="81"/>
            <rFont val="Tahoma"/>
            <family val="2"/>
          </rPr>
          <t xml:space="preserve">1000 taxi AR + 76*3*3 consigne
</t>
        </r>
      </text>
    </comment>
    <comment ref="KA46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KG46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KM46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KS46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B49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BG50" authorId="0" shapeId="0">
      <text>
        <r>
          <rPr>
            <b/>
            <sz val="9"/>
            <color indexed="81"/>
            <rFont val="Tahoma"/>
            <family val="2"/>
          </rPr>
          <t xml:space="preserve">1 van à 1500 et 1 van bagages à 1000
</t>
        </r>
      </text>
    </comment>
    <comment ref="HG50" authorId="1" shapeId="0">
      <text>
        <r>
          <rPr>
            <b/>
            <sz val="9"/>
            <color indexed="81"/>
            <rFont val="Tahoma"/>
            <family val="2"/>
          </rPr>
          <t xml:space="preserve">1000 van +400 taxi retour + 912 consigne T&amp;G
</t>
        </r>
      </text>
    </comment>
    <comment ref="RY50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J51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R51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Z51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DQ52" authorId="1" shapeId="0">
      <text>
        <r>
          <rPr>
            <b/>
            <sz val="9"/>
            <color indexed="81"/>
            <rFont val="Tahoma"/>
            <family val="2"/>
          </rPr>
          <t>van 500bhts/pers de hotel à airport</t>
        </r>
      </text>
    </comment>
    <comment ref="DV52" authorId="1" shapeId="0">
      <text>
        <r>
          <rPr>
            <b/>
            <sz val="9"/>
            <color indexed="81"/>
            <rFont val="Tahoma"/>
            <family val="2"/>
          </rPr>
          <t>van 500bhts/pers de hotel à airport</t>
        </r>
      </text>
    </comment>
    <comment ref="EA52" authorId="1" shapeId="0">
      <text>
        <r>
          <rPr>
            <b/>
            <sz val="9"/>
            <color indexed="81"/>
            <rFont val="Tahoma"/>
            <family val="2"/>
          </rPr>
          <t>van 500bhts/pers de hotel à airport</t>
        </r>
      </text>
    </comment>
    <comment ref="EF52" authorId="1" shapeId="0">
      <text>
        <r>
          <rPr>
            <b/>
            <sz val="9"/>
            <color indexed="81"/>
            <rFont val="Tahoma"/>
            <family val="2"/>
          </rPr>
          <t>P.Y Guesthouse ou good time resort</t>
        </r>
      </text>
    </comment>
    <comment ref="EK52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EP52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EU52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EZ52" authorId="1" shapeId="0">
      <text>
        <r>
          <rPr>
            <b/>
            <sz val="9"/>
            <color indexed="81"/>
            <rFont val="Tahoma"/>
            <family val="2"/>
          </rPr>
          <t>P.Y Guesthouse ou good time resort</t>
        </r>
      </text>
    </comment>
    <comment ref="FE52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FJ52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FO52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FS52" authorId="1" shapeId="0">
      <text>
        <r>
          <rPr>
            <b/>
            <sz val="9"/>
            <color indexed="81"/>
            <rFont val="Tahoma"/>
            <family val="2"/>
          </rPr>
          <t>P.Y Guesthouse ou good time resort</t>
        </r>
      </text>
    </comment>
    <comment ref="FX52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GC52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GH52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GL52" authorId="1" shapeId="0">
      <text>
        <r>
          <rPr>
            <b/>
            <sz val="9"/>
            <color indexed="81"/>
            <rFont val="Tahoma"/>
            <family val="2"/>
          </rPr>
          <t>P.Y Guesthouse ou good time resort</t>
        </r>
      </text>
    </comment>
    <comment ref="GQ52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GV52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HA52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MT54" authorId="0" shapeId="0">
      <text>
        <r>
          <rPr>
            <b/>
            <sz val="9"/>
            <color indexed="81"/>
            <rFont val="Tahoma"/>
            <family val="2"/>
          </rPr>
          <t>1 van 3500 + 1 vvéhicule pour ammener bagages airport</t>
        </r>
      </text>
    </comment>
    <comment ref="B57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AG58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OO59" authorId="0" shapeId="0">
      <text>
        <r>
          <rPr>
            <b/>
            <sz val="9"/>
            <color indexed="81"/>
            <rFont val="Tahoma"/>
            <family val="2"/>
          </rPr>
          <t xml:space="preserve">2 van
</t>
        </r>
      </text>
    </comment>
    <comment ref="AM60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AS60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AY60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OO60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OU60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PA60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PG60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B61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AG62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BX64" authorId="1" shapeId="0">
      <text>
        <r>
          <rPr>
            <b/>
            <sz val="9"/>
            <color indexed="81"/>
            <rFont val="Tahoma"/>
            <family val="2"/>
          </rPr>
          <t>https://www.tripadvisor.fr/Attraction_Review-g303915-d7101987-Reviews-Issan_Rum_Distillery-Nong_Khai_Nong_Khai_Province.html</t>
        </r>
      </text>
    </comment>
    <comment ref="B65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AG66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AI67" authorId="1" shapeId="0">
      <text>
        <r>
          <rPr>
            <b/>
            <sz val="9"/>
            <color indexed="81"/>
            <rFont val="Tahoma"/>
            <family val="2"/>
          </rPr>
          <t>base bateau 6 personnes à 3000 bahts</t>
        </r>
      </text>
    </comment>
    <comment ref="CC68" authorId="1" shapeId="0">
      <text>
        <r>
          <rPr>
            <b/>
            <sz val="9"/>
            <color indexed="81"/>
            <rFont val="Tahoma"/>
            <family val="2"/>
          </rPr>
          <t>https://www.tripadvisor.fr/Attraction_Review-g303915-d7101987-Reviews-Issan_Rum_Distillery-Nong_Khai_Nong_Khai_Province.html</t>
        </r>
      </text>
    </comment>
    <comment ref="CH68" authorId="1" shapeId="0">
      <text>
        <r>
          <rPr>
            <b/>
            <sz val="9"/>
            <color indexed="81"/>
            <rFont val="Tahoma"/>
            <family val="2"/>
          </rPr>
          <t>https://www.tripadvisor.fr/Attraction_Review-g303915-d7101987-Reviews-Issan_Rum_Distillery-Nong_Khai_Nong_Khai_Province.html</t>
        </r>
      </text>
    </comment>
    <comment ref="CM68" authorId="1" shapeId="0">
      <text>
        <r>
          <rPr>
            <b/>
            <sz val="9"/>
            <color indexed="81"/>
            <rFont val="Tahoma"/>
            <family val="2"/>
          </rPr>
          <t>https://www.tripadvisor.fr/Attraction_Review-g303915-d7101987-Reviews-Issan_Rum_Distillery-Nong_Khai_Nong_Khai_Province.html</t>
        </r>
      </text>
    </comment>
    <comment ref="B69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G70" authorId="1" shapeId="0">
      <text>
        <r>
          <rPr>
            <b/>
            <sz val="9"/>
            <color indexed="81"/>
            <rFont val="Tahoma"/>
            <family val="2"/>
          </rPr>
          <t xml:space="preserve">transfert 400 X 2 déjeuner aéroport 400
</t>
        </r>
      </text>
    </comment>
    <comment ref="AG70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PM71" authorId="0" shapeId="0">
      <text>
        <r>
          <rPr>
            <b/>
            <sz val="9"/>
            <color indexed="81"/>
            <rFont val="Tahoma"/>
            <family val="2"/>
          </rPr>
          <t>van à la journée + van pour emmener babages</t>
        </r>
      </text>
    </comment>
    <comment ref="BG72" authorId="0" shapeId="0">
      <text>
        <r>
          <rPr>
            <b/>
            <sz val="9"/>
            <color indexed="81"/>
            <rFont val="Tahoma"/>
            <family val="2"/>
          </rPr>
          <t>2 van</t>
        </r>
      </text>
    </comment>
    <comment ref="AG74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AG78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CC78" authorId="1" shapeId="0">
      <text>
        <r>
          <rPr>
            <b/>
            <sz val="9"/>
            <color indexed="81"/>
            <rFont val="Tahoma"/>
            <family val="2"/>
          </rPr>
          <t>AR pour Teeda et Gérard</t>
        </r>
      </text>
    </comment>
    <comment ref="CH78" authorId="1" shapeId="0">
      <text>
        <r>
          <rPr>
            <b/>
            <sz val="9"/>
            <color indexed="81"/>
            <rFont val="Tahoma"/>
            <family val="2"/>
          </rPr>
          <t>AR pour Teeda et Gérard</t>
        </r>
      </text>
    </comment>
    <comment ref="CM78" authorId="1" shapeId="0">
      <text>
        <r>
          <rPr>
            <b/>
            <sz val="9"/>
            <color indexed="81"/>
            <rFont val="Tahoma"/>
            <family val="2"/>
          </rPr>
          <t>AR pour Teeda et Gérard</t>
        </r>
      </text>
    </comment>
    <comment ref="EH78" authorId="0" shapeId="0">
      <text>
        <r>
          <rPr>
            <b/>
            <sz val="9"/>
            <color indexed="81"/>
            <rFont val="Tahoma"/>
            <family val="2"/>
          </rPr>
          <t xml:space="preserve">inclus transfert airport
</t>
        </r>
      </text>
    </comment>
    <comment ref="DN79" authorId="0" shapeId="0">
      <text>
        <r>
          <rPr>
            <b/>
            <sz val="9"/>
            <color indexed="81"/>
            <rFont val="Tahoma"/>
            <family val="2"/>
          </rPr>
          <t>2 van</t>
        </r>
      </text>
    </comment>
    <comment ref="G80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O80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W80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AE80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NQ80" authorId="0" shapeId="0">
      <text>
        <r>
          <rPr>
            <b/>
            <sz val="9"/>
            <color indexed="81"/>
            <rFont val="Tahoma"/>
            <family val="2"/>
          </rPr>
          <t>2 van</t>
        </r>
      </text>
    </comment>
    <comment ref="MT81" authorId="0" shapeId="0">
      <text>
        <r>
          <rPr>
            <b/>
            <sz val="9"/>
            <color indexed="81"/>
            <rFont val="Tahoma"/>
            <family val="2"/>
          </rPr>
          <t>2 van</t>
        </r>
      </text>
    </comment>
    <comment ref="NQ81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NW81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OC81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OI81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PM81" authorId="0" shapeId="0">
      <text>
        <r>
          <rPr>
            <b/>
            <sz val="9"/>
            <color indexed="81"/>
            <rFont val="Tahoma"/>
            <family val="2"/>
          </rPr>
          <t xml:space="preserve">2 van
</t>
        </r>
      </text>
    </comment>
    <comment ref="AG82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AJ83" authorId="1" shapeId="0">
      <text>
        <r>
          <rPr>
            <b/>
            <sz val="9"/>
            <color indexed="81"/>
            <rFont val="Tahoma"/>
            <family val="2"/>
          </rPr>
          <t xml:space="preserve">transfert 400 X 2 déjeuner aéroport 400
</t>
        </r>
      </text>
    </comment>
    <comment ref="CR85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MT85" authorId="0" shapeId="0">
      <text>
        <r>
          <rPr>
            <b/>
            <sz val="9"/>
            <color indexed="81"/>
            <rFont val="Tahoma"/>
            <family val="2"/>
          </rPr>
          <t>2 van</t>
        </r>
      </text>
    </comment>
    <comment ref="KY86" authorId="0" shapeId="0">
      <text>
        <r>
          <rPr>
            <b/>
            <sz val="9"/>
            <color indexed="81"/>
            <rFont val="Tahoma"/>
            <family val="2"/>
          </rPr>
          <t>1 van + emmener bagages udon</t>
        </r>
      </text>
    </comment>
    <comment ref="LW86" authorId="0" shapeId="0">
      <text>
        <r>
          <rPr>
            <b/>
            <sz val="9"/>
            <color indexed="81"/>
            <rFont val="Tahoma"/>
            <family val="2"/>
          </rPr>
          <t>1 van + emmener bagages udon</t>
        </r>
      </text>
    </comment>
    <comment ref="FB87" authorId="0" shapeId="0">
      <text>
        <r>
          <rPr>
            <b/>
            <sz val="9"/>
            <color indexed="81"/>
            <rFont val="Tahoma"/>
            <family val="2"/>
          </rPr>
          <t>2 van</t>
        </r>
      </text>
    </comment>
    <comment ref="FU87" authorId="0" shapeId="0">
      <text>
        <r>
          <rPr>
            <b/>
            <sz val="9"/>
            <color indexed="81"/>
            <rFont val="Tahoma"/>
            <family val="2"/>
          </rPr>
          <t>2 van</t>
        </r>
      </text>
    </comment>
    <comment ref="GN87" authorId="0" shapeId="0">
      <text>
        <r>
          <rPr>
            <b/>
            <sz val="9"/>
            <color indexed="81"/>
            <rFont val="Tahoma"/>
            <family val="2"/>
          </rPr>
          <t>2 van</t>
        </r>
      </text>
    </comment>
    <comment ref="CR89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EH89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EM89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ER89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EW89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KY91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LE91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LK91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LQ91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LW91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MC91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MI91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MO91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OO92" authorId="0" shapeId="0">
      <text>
        <r>
          <rPr>
            <b/>
            <sz val="9"/>
            <color indexed="81"/>
            <rFont val="Tahoma"/>
            <family val="2"/>
          </rPr>
          <t>2 van</t>
        </r>
      </text>
    </comment>
    <comment ref="AJ93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AP93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AV93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BB93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CD93" authorId="1" shapeId="0">
      <text>
        <r>
          <rPr>
            <b/>
            <sz val="9"/>
            <color indexed="81"/>
            <rFont val="Tahoma"/>
            <family val="2"/>
          </rPr>
          <t xml:space="preserve">inclus les 2 voitures + cha comme chauffeur + dîner cha (500 pour cha, 200 pour son repas + 2 X 300 bahts d'essence + 380 d'imprévu total 1300 bahts divisé par 8
</t>
        </r>
      </text>
    </comment>
    <comment ref="CR93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IW96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JE96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JM96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JU96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CR97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CW98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DB98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DG98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BX99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CR101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CW102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DB102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DG102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MT102" authorId="0" shapeId="0">
      <text>
        <r>
          <rPr>
            <b/>
            <sz val="9"/>
            <color indexed="81"/>
            <rFont val="Tahoma"/>
            <family val="2"/>
          </rPr>
          <t>2 van</t>
        </r>
      </text>
    </comment>
    <comment ref="BX103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PM103" authorId="0" shapeId="0">
      <text>
        <r>
          <rPr>
            <b/>
            <sz val="9"/>
            <color indexed="81"/>
            <rFont val="Tahoma"/>
            <family val="2"/>
          </rPr>
          <t xml:space="preserve">van passagers 1500 + van bages 1000
</t>
        </r>
      </text>
    </comment>
    <comment ref="KA104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KG104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KM104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KS104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BE105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CR105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CW106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DB106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DG106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BX107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BE109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MT109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MZ109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NF109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NL109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BJ110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BO110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BT110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BX111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PM111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PS111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PY111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QE111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BE113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BX115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GQ115" authorId="1" shapeId="0">
      <text>
        <r>
          <rPr>
            <b/>
            <sz val="9"/>
            <color indexed="81"/>
            <rFont val="Tahoma"/>
            <family val="2"/>
          </rPr>
          <t>green view village resort</t>
        </r>
      </text>
    </comment>
    <comment ref="GV115" authorId="1" shapeId="0">
      <text>
        <r>
          <rPr>
            <b/>
            <sz val="9"/>
            <color indexed="81"/>
            <rFont val="Tahoma"/>
            <family val="2"/>
          </rPr>
          <t>green view village resort</t>
        </r>
      </text>
    </comment>
    <comment ref="HA115" authorId="1" shapeId="0">
      <text>
        <r>
          <rPr>
            <b/>
            <sz val="9"/>
            <color indexed="81"/>
            <rFont val="Tahoma"/>
            <family val="2"/>
          </rPr>
          <t>green view village resort</t>
        </r>
      </text>
    </comment>
    <comment ref="CT116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CY116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DD116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DI116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OO116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OU116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PA116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PG116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BE117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QJ118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QP118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QV118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RB118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BX119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FB119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FG119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FL119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FQ119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DL120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BE121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GN122" authorId="0" shapeId="0">
      <text>
        <r>
          <rPr>
            <b/>
            <sz val="9"/>
            <color indexed="81"/>
            <rFont val="Tahoma"/>
            <family val="2"/>
          </rPr>
          <t>pick up bagages</t>
        </r>
      </text>
    </comment>
    <comment ref="DL124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BE125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NQ125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NW125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OC125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OI125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RF127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RK127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RP127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RU127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DL128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FU129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FZ129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GE129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GJ129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GQ130" authorId="1" shapeId="0">
      <text>
        <r>
          <rPr>
            <b/>
            <sz val="9"/>
            <color indexed="81"/>
            <rFont val="Tahoma"/>
            <family val="2"/>
          </rPr>
          <t>van 500bhts/pers de hotel à airport</t>
        </r>
      </text>
    </comment>
    <comment ref="GV130" authorId="1" shapeId="0">
      <text>
        <r>
          <rPr>
            <b/>
            <sz val="9"/>
            <color indexed="81"/>
            <rFont val="Tahoma"/>
            <family val="2"/>
          </rPr>
          <t>van 500bhts/pers de hotel à airport</t>
        </r>
      </text>
    </comment>
    <comment ref="HA130" authorId="1" shapeId="0">
      <text>
        <r>
          <rPr>
            <b/>
            <sz val="9"/>
            <color indexed="81"/>
            <rFont val="Tahoma"/>
            <family val="2"/>
          </rPr>
          <t>van 500bhts/pers de hotel à airport</t>
        </r>
      </text>
    </comment>
    <comment ref="GQ131" authorId="1" shapeId="0">
      <text>
        <r>
          <rPr>
            <b/>
            <sz val="9"/>
            <color indexed="81"/>
            <rFont val="Tahoma"/>
            <family val="2"/>
          </rPr>
          <t>BKK AIRWAYS</t>
        </r>
      </text>
    </comment>
    <comment ref="GV131" authorId="1" shapeId="0">
      <text>
        <r>
          <rPr>
            <b/>
            <sz val="9"/>
            <color indexed="81"/>
            <rFont val="Tahoma"/>
            <family val="2"/>
          </rPr>
          <t>BKK AIRWAYS</t>
        </r>
      </text>
    </comment>
    <comment ref="HA131" authorId="1" shapeId="0">
      <text>
        <r>
          <rPr>
            <b/>
            <sz val="9"/>
            <color indexed="81"/>
            <rFont val="Tahoma"/>
            <family val="2"/>
          </rPr>
          <t>BKK AIRWAYS</t>
        </r>
      </text>
    </comment>
    <comment ref="DL132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KY135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LE135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LK135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LQ135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BG136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BL136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BQ136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BV136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DL136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DL140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DN151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DS151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DX151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EC151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LW153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MC153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MI153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MO153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GN154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GS154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GX154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HC154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MT154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MZ154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NF154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NL154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RY155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SD155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SI155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SN155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HZ164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IE164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IJ164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IO164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ST183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SY183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TD183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TI183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HG185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HL185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HQ185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HV185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GQ187" authorId="1" shapeId="0">
      <text>
        <r>
          <rPr>
            <b/>
            <sz val="9"/>
            <color indexed="81"/>
            <rFont val="Tahoma"/>
            <family val="2"/>
          </rPr>
          <t>van 500bhts/pers de hotel à airport</t>
        </r>
      </text>
    </comment>
    <comment ref="GV187" authorId="1" shapeId="0">
      <text>
        <r>
          <rPr>
            <b/>
            <sz val="9"/>
            <color indexed="81"/>
            <rFont val="Tahoma"/>
            <family val="2"/>
          </rPr>
          <t>van 500bhts/pers de hotel à airport</t>
        </r>
      </text>
    </comment>
    <comment ref="HA187" authorId="1" shapeId="0">
      <text>
        <r>
          <rPr>
            <b/>
            <sz val="9"/>
            <color indexed="81"/>
            <rFont val="Tahoma"/>
            <family val="2"/>
          </rPr>
          <t>van 500bhts/pers de hotel à airport</t>
        </r>
      </text>
    </comment>
    <comment ref="GL192" authorId="1" shapeId="0">
      <text>
        <r>
          <rPr>
            <b/>
            <sz val="9"/>
            <color indexed="81"/>
            <rFont val="Tahoma"/>
            <family val="2"/>
          </rPr>
          <t>van 500bhts/pers de hotel à airport</t>
        </r>
      </text>
    </comment>
  </commentList>
</comments>
</file>

<file path=xl/connections.xml><?xml version="1.0" encoding="utf-8"?>
<connections xmlns="http://schemas.openxmlformats.org/spreadsheetml/2006/main">
  <connection id="1" interval="30" name="Connexion" type="4" refreshedVersion="5" background="1" refreshOnLoad="1" saveData="1">
    <webPr sourceData="1" parsePre="1" consecutive="1" xl2000="1" url="http://fr.exchange-rates.org/majorrates.aspx"/>
  </connection>
</connections>
</file>

<file path=xl/sharedStrings.xml><?xml version="1.0" encoding="utf-8"?>
<sst xmlns="http://schemas.openxmlformats.org/spreadsheetml/2006/main" count="6771" uniqueCount="934">
  <si>
    <t>PRIX HORS VOL PARIS-BANGKOK</t>
  </si>
  <si>
    <t>taux frais paypal</t>
  </si>
  <si>
    <t>Prix / pers.</t>
  </si>
  <si>
    <t>Sup ch. Ind.</t>
  </si>
  <si>
    <t>2 Pers.</t>
  </si>
  <si>
    <t xml:space="preserve">CIRCUIT 16 JOURS </t>
  </si>
  <si>
    <t>CIRCUIT 21 JOURS</t>
  </si>
  <si>
    <t>REFERENCE</t>
  </si>
  <si>
    <t>CI16T</t>
  </si>
  <si>
    <t>CI16T2</t>
  </si>
  <si>
    <t>CI21R</t>
  </si>
  <si>
    <t>CIRCUITS TOURISME RESPONSABLE</t>
  </si>
  <si>
    <t>4 Pers.</t>
  </si>
  <si>
    <t>6 Pers.</t>
  </si>
  <si>
    <t>8 Pers.</t>
  </si>
  <si>
    <t>Nos prix n’incluent pas : les repas et boissons (sauf les repas inclus dans certaines excursions), les dépenses personnelles,</t>
  </si>
  <si>
    <t>le billet d'avion de France en Thaïlande, les frais de formalités (passeport, vaccinations), les pourboires, les assurances personnelles.</t>
  </si>
  <si>
    <t>Paiement: 50% à la réservation et le solde selon un échéancier dépendant du délai entre la réservation et votre arrivée.</t>
  </si>
  <si>
    <t>TARIFS CIRCUITS</t>
  </si>
  <si>
    <t xml:space="preserve">Nos prix incluent tous les transferts et déplacements sur place (vols, taxis, bus…), les entrées de musées, temple etc…, </t>
  </si>
  <si>
    <t xml:space="preserve">les croisières ou activités prévues, les hôtels et petits déjeuners ainsi que l’accompagnement et l’assistance du début à la fin du </t>
  </si>
  <si>
    <t>voyage.</t>
  </si>
  <si>
    <t xml:space="preserve">Il est préférable de vous inscrire le plus tôt possible afin d’être certain que votre place sera réservée et que nous pourrons avoir des </t>
  </si>
  <si>
    <t>places notamment pour les hôtels et les vols intérieurs.</t>
  </si>
  <si>
    <t>*** Le calcul tenant compte de la parité en Euro et Thaï Bahts en temps réel, merci de patienter entre 20 et 30s pour avoir la mise à jour ***</t>
  </si>
  <si>
    <t xml:space="preserve"> </t>
  </si>
  <si>
    <t>lien extraction :</t>
  </si>
  <si>
    <t xml:space="preserve">http://fr.exchange-rates.org/majorrates.aspx </t>
  </si>
  <si>
    <t>Aller dans "données", "actualiser tout", "propriétés de connexion"</t>
  </si>
  <si>
    <t>Exchange-Rates.org</t>
  </si>
  <si>
    <t>Taux de change de devises internationales</t>
  </si>
  <si>
    <t xml:space="preserve">Toggle navigation </t>
  </si>
  <si>
    <t>Français</t>
  </si>
  <si>
    <t>COURS DES DEVISES EN TEMPS REEL :</t>
  </si>
  <si>
    <t xml:space="preserve">Top 30 des Devises Internationales </t>
  </si>
  <si>
    <t>DEVISE</t>
  </si>
  <si>
    <t>DEVISE/€</t>
  </si>
  <si>
    <t>€/DEVISE</t>
  </si>
  <si>
    <t xml:space="preserve">Devises par Région </t>
  </si>
  <si>
    <t>USD</t>
  </si>
  <si>
    <t>Amérique du Nord et du Sud Asie et Pacifique Europe Moyen-Orient et Asie Centrale Afrique</t>
  </si>
  <si>
    <t>CHF</t>
  </si>
  <si>
    <t xml:space="preserve">Webmestres </t>
  </si>
  <si>
    <t>RMB</t>
  </si>
  <si>
    <t>English</t>
  </si>
  <si>
    <t>BAHT</t>
  </si>
  <si>
    <t>Deutsch</t>
  </si>
  <si>
    <t>HKD</t>
  </si>
  <si>
    <t>Español</t>
  </si>
  <si>
    <t>DEVISE/USD</t>
  </si>
  <si>
    <t>DEVISE/RMB</t>
  </si>
  <si>
    <t>Italiano</t>
  </si>
  <si>
    <t>Nederlands</t>
  </si>
  <si>
    <t>Português</t>
  </si>
  <si>
    <t>Русский</t>
  </si>
  <si>
    <t>한국어</t>
  </si>
  <si>
    <t>中文</t>
  </si>
  <si>
    <t>日本語</t>
  </si>
  <si>
    <t>繁體中文</t>
  </si>
  <si>
    <t>Bahasa Indonesia</t>
  </si>
  <si>
    <t>Bahasa Malaysia</t>
  </si>
  <si>
    <t>Čeština</t>
  </si>
  <si>
    <t>Norsk</t>
  </si>
  <si>
    <t>Polski</t>
  </si>
  <si>
    <t>Svenska</t>
  </si>
  <si>
    <t>Tiếng Việt</t>
  </si>
  <si>
    <t>Türkçe</t>
  </si>
  <si>
    <t>Ελληνικά</t>
  </si>
  <si>
    <t>हिंदी</t>
  </si>
  <si>
    <t>ภาษาไทย</t>
  </si>
  <si>
    <t>Autres Langues</t>
  </si>
  <si>
    <t>EUR</t>
  </si>
  <si>
    <t>GBP</t>
  </si>
  <si>
    <t>CAD</t>
  </si>
  <si>
    <t>JPY</t>
  </si>
  <si>
    <t>AUD</t>
  </si>
  <si>
    <t>Baht thaïlandais</t>
  </si>
  <si>
    <t>Couronne danoise</t>
  </si>
  <si>
    <t>Couronne norvégienne</t>
  </si>
  <si>
    <t>Couronne suédoise</t>
  </si>
  <si>
    <t>Couronne tchèque</t>
  </si>
  <si>
    <t>Dollar américain</t>
  </si>
  <si>
    <t>Dollar australien</t>
  </si>
  <si>
    <t>Dollar canadien</t>
  </si>
  <si>
    <t>Dollar de Hong Kong</t>
  </si>
  <si>
    <t>Dollar de Singapour</t>
  </si>
  <si>
    <t>Dollar néo-zélandais</t>
  </si>
  <si>
    <t>Dollar taïwanais</t>
  </si>
  <si>
    <t>Euro</t>
  </si>
  <si>
    <t>Forint hongrois</t>
  </si>
  <si>
    <t>Franc suisse</t>
  </si>
  <si>
    <t>Lire turque</t>
  </si>
  <si>
    <t>Livre sterling</t>
  </si>
  <si>
    <t>Nouveau Shékel israélien</t>
  </si>
  <si>
    <t>Peso chilien</t>
  </si>
  <si>
    <t>Peso mexicain</t>
  </si>
  <si>
    <t>Peso philippin</t>
  </si>
  <si>
    <t>Rand sud-africain</t>
  </si>
  <si>
    <t>Real brésilien</t>
  </si>
  <si>
    <t>Renmimbi Yuan chinois</t>
  </si>
  <si>
    <t>Ringgit malasio</t>
  </si>
  <si>
    <t>Rouble russe</t>
  </si>
  <si>
    <t>Roupie indienne</t>
  </si>
  <si>
    <t>Roupie pakistanaise</t>
  </si>
  <si>
    <t>Rupiah indonésien</t>
  </si>
  <si>
    <t>Won sud-coréen</t>
  </si>
  <si>
    <t>Yen japonais</t>
  </si>
  <si>
    <t>Zloty polonais</t>
  </si>
  <si>
    <t>Convertisseur de Devises</t>
  </si>
  <si>
    <t>Montant:</t>
  </si>
  <si>
    <t>De:</t>
  </si>
  <si>
    <t>▼</t>
  </si>
  <si>
    <t>En:</t>
  </si>
  <si>
    <t xml:space="preserve">Devises Principales </t>
  </si>
  <si>
    <t>Ajoutez notre convertisseur de devises gratuit et nos tableaux de taux de change à votre site dès aujourd'hui.</t>
  </si>
  <si>
    <t>Privacy and Terms</t>
  </si>
  <si>
    <t xml:space="preserve">Facebook </t>
  </si>
  <si>
    <t xml:space="preserve">Twitter </t>
  </si>
  <si>
    <t>不A</t>
  </si>
  <si>
    <t>Rechercher</t>
  </si>
  <si>
    <t xml:space="preserve">www.exchange-rates.org </t>
  </si>
  <si>
    <t>Base currency =</t>
  </si>
  <si>
    <t>currency =</t>
  </si>
  <si>
    <t>et leurs historiques</t>
  </si>
  <si>
    <t xml:space="preserve">Calculator </t>
  </si>
  <si>
    <t>1. Taux de Change</t>
  </si>
  <si>
    <t>2. Top 30 des Devises Internationales</t>
  </si>
  <si>
    <t xml:space="preserve">Cliquez pour plus de devises </t>
  </si>
  <si>
    <t xml:space="preserve">EUR Euro USD Dollar américain CHF Franc suisse GBP Livre sterling CAD Dollar canadien JPY Yen japonais AUD Dollar australien HKD Dollar de Hong Kong Top 30 des Devises Internationales </t>
  </si>
  <si>
    <t>Exchange-Rates.org © 2021 MBH Media, Inc. Currency data by Xignite</t>
  </si>
  <si>
    <t>CI21T</t>
  </si>
  <si>
    <t>Currency €/USD =</t>
  </si>
  <si>
    <t>THAILANDE</t>
  </si>
  <si>
    <t>marché flottant bangkok</t>
  </si>
  <si>
    <t>COMBINE</t>
  </si>
  <si>
    <t>Programmes de 10J, 14, ou 21 jours</t>
  </si>
  <si>
    <t>Buddha doré + vignes à Pattaya</t>
  </si>
  <si>
    <t>ECOTOURISME</t>
  </si>
  <si>
    <t>Groupes de 8  ou 16 personnes</t>
  </si>
  <si>
    <t>visite camp de boxe thaï</t>
  </si>
  <si>
    <t>Prestations : wifi, tel d'urgence, assistance en Français et anglais, vidéo (à la vente)</t>
  </si>
  <si>
    <t>Circuits :</t>
  </si>
  <si>
    <t>Plan aéroport Bangkok</t>
  </si>
  <si>
    <t>10J</t>
  </si>
  <si>
    <t>13J</t>
  </si>
  <si>
    <t>19J</t>
  </si>
  <si>
    <t>Circuits "jeunes" :</t>
  </si>
  <si>
    <t>plus longtemps à Pattaya et rajouter Koh Phangan pour la full moon party</t>
  </si>
  <si>
    <t>Pattaya</t>
  </si>
  <si>
    <t>circuit célibataire</t>
  </si>
  <si>
    <t>Bangkok</t>
  </si>
  <si>
    <t>Koh Chang</t>
  </si>
  <si>
    <t>Hua Hin</t>
  </si>
  <si>
    <t>Luang Prabang</t>
  </si>
  <si>
    <t>Nong Khaï</t>
  </si>
  <si>
    <t>Départ Lundi ou mardi à cause de Chatuchak</t>
  </si>
  <si>
    <t>Départ mardi ou mercredi à cause de chatuchak</t>
  </si>
  <si>
    <t>CI19C2</t>
  </si>
  <si>
    <t>CI18C1</t>
  </si>
  <si>
    <t>CI15A</t>
  </si>
  <si>
    <t>CI21A</t>
  </si>
  <si>
    <t>CI10S</t>
  </si>
  <si>
    <t>CI15S</t>
  </si>
  <si>
    <t>CI16S</t>
  </si>
  <si>
    <t>CI21S</t>
  </si>
  <si>
    <t>CI26A</t>
  </si>
  <si>
    <t>CI22A</t>
  </si>
  <si>
    <t>CI11A</t>
  </si>
  <si>
    <t>CI13B</t>
  </si>
  <si>
    <t>CI16A</t>
  </si>
  <si>
    <t>CI18A</t>
  </si>
  <si>
    <t>CI11IS</t>
  </si>
  <si>
    <t>CI15IS</t>
  </si>
  <si>
    <t>CI28C2</t>
  </si>
  <si>
    <t>CI10A</t>
  </si>
  <si>
    <t>CI13A</t>
  </si>
  <si>
    <t>Pension complète =</t>
  </si>
  <si>
    <t>CROISIERE 8 PERSONNES</t>
  </si>
  <si>
    <t>CROISIERE 6 PERSONNES</t>
  </si>
  <si>
    <t>CIRCUIT 15 JOURS</t>
  </si>
  <si>
    <t>CIRCUIT 21 JOURS -CROISIERE 8 PERSONNES</t>
  </si>
  <si>
    <t>CIRCUIT 10 JOURS SUKHOTAI</t>
  </si>
  <si>
    <t xml:space="preserve">CIRCUIT 11 JOURS </t>
  </si>
  <si>
    <t>CIRCUIT 15 JOURS SUKHOTAI</t>
  </si>
  <si>
    <t>CIRCUIT 16 JOURS SUKHOTAI</t>
  </si>
  <si>
    <t>CIRCUIT 17 JOURS SUKHOTAI</t>
  </si>
  <si>
    <t>CIRCUIT 21 JOURS SUKHOTAI</t>
  </si>
  <si>
    <t>CIRCUIT 26 JOURS -CROISIERE 8 PERSONNES</t>
  </si>
  <si>
    <t>CIRCUIT 22 JOURS -CROISIERE 8 PERSONNES</t>
  </si>
  <si>
    <t>CIRCUIT 11 JOURS - KOH JUM</t>
  </si>
  <si>
    <t>CIRCUIT 13 JOURS - KOH LANTA</t>
  </si>
  <si>
    <t>CIRCUIT 16 JOURS - KOH LANTA</t>
  </si>
  <si>
    <t>CIRCUIT 18 JOURS</t>
  </si>
  <si>
    <t>CIRCUIT 21 JOURS - ECO TOURISME</t>
  </si>
  <si>
    <t>CIRCUIT 16 JOURS - ECO TOURISME - CI16T2</t>
  </si>
  <si>
    <t>CIRCUIT 16 JOURS - ECO TOURISME - CI16T</t>
  </si>
  <si>
    <t>CIRCUIT 12 JOURS ISSAN - CI12IS</t>
  </si>
  <si>
    <t>Circuit 10J</t>
  </si>
  <si>
    <t>Prix BHT/pers</t>
  </si>
  <si>
    <t>Nos frais</t>
  </si>
  <si>
    <t>Circuit 13j</t>
  </si>
  <si>
    <t>Circuit 19J</t>
  </si>
  <si>
    <t>Circuit 18J</t>
  </si>
  <si>
    <t>Circuit 15j</t>
  </si>
  <si>
    <t>Circuit 21J</t>
  </si>
  <si>
    <t>Circuit 11J</t>
  </si>
  <si>
    <t>Circuit 15J</t>
  </si>
  <si>
    <t>Circuit 16J</t>
  </si>
  <si>
    <t>Circuit 17J</t>
  </si>
  <si>
    <t>Circuit 26J</t>
  </si>
  <si>
    <t>Circuit 22J</t>
  </si>
  <si>
    <t>Circuit 13J</t>
  </si>
  <si>
    <t>Circuit 12J</t>
  </si>
  <si>
    <t>Avions Udon - Bangkok AR</t>
  </si>
  <si>
    <t>Avions Udon - Bangkok Aller Retour T.Airways 16h15</t>
  </si>
  <si>
    <t>Vol Udon à BKK suvarnabhumi (AR)</t>
  </si>
  <si>
    <t>Vol Udon à BKK suvarnabhumi AR</t>
  </si>
  <si>
    <t>Vol Udon à BKK suvarnabhumi à 9h10 - AR</t>
  </si>
  <si>
    <t>J1</t>
  </si>
  <si>
    <t>Vol de Suvarnabhumi à Udon (AR)</t>
  </si>
  <si>
    <t>Vol de Suvarnabhumi à Udon (AR) à 10h40 arrivée 11h45</t>
  </si>
  <si>
    <t>Vol de Suvarnabhumi à C.Rai à 11h45 arrivée 13h05</t>
  </si>
  <si>
    <t>Vol de Suvarnabhumi à C.Mai à 12h20 arrivée 13h40</t>
  </si>
  <si>
    <t>Accueil Bangkok et transfert à l'hôtel</t>
  </si>
  <si>
    <t>Orchid resort Gerard &amp; teeda</t>
  </si>
  <si>
    <t>essence aéroport (AR)</t>
  </si>
  <si>
    <t>essence aéroport AR</t>
  </si>
  <si>
    <t>tranfert de l'aéroport d'Udon Thani à Nongkhai (van à la journée)</t>
  </si>
  <si>
    <t>Déjeuner hôtel ou environ</t>
  </si>
  <si>
    <t>Taxi aéroport à hôtel (van à la journée)</t>
  </si>
  <si>
    <t>Matin libre - Déjeuner papaya pok pok près de l'hôtel (+ picking airport)</t>
  </si>
  <si>
    <t>Taxi aéroport à hôtel (van à la journée</t>
  </si>
  <si>
    <t>orchid resort + dîner</t>
  </si>
  <si>
    <t>orchid resort et dîner</t>
  </si>
  <si>
    <t>Après midi libre jusqu'à 16h</t>
  </si>
  <si>
    <t>Après-midi libre</t>
  </si>
  <si>
    <t>Hôtel New Siam Palace ville</t>
  </si>
  <si>
    <t>Grand palais l'après midi + wat pho et wat arun</t>
  </si>
  <si>
    <t>Navette ar orchid-aeroport</t>
  </si>
  <si>
    <t>Départ 13h30 pour kanchanaburi</t>
  </si>
  <si>
    <t>Départ 9h05 pour chiang rai - arrivée 10h258</t>
  </si>
  <si>
    <t>16h marché Changsawang</t>
  </si>
  <si>
    <t>Dîner hôtel ou environ</t>
  </si>
  <si>
    <t>Matin libre - Déjeuner papaya pok pok près de l'hôtel</t>
  </si>
  <si>
    <t>Taxi Grand Palais à Hôtel</t>
  </si>
  <si>
    <t>Arrivée début matinée</t>
  </si>
  <si>
    <t>tranfert de l'aéroport à hôtel</t>
  </si>
  <si>
    <t>Consignes bagages don muang</t>
  </si>
  <si>
    <t>Départ 9h05 pour chiang rai - arrivée 10h259</t>
  </si>
  <si>
    <t>Dîner Mékong (crevettes qui sautent) - coucher de soleil</t>
  </si>
  <si>
    <t>nak nakara</t>
  </si>
  <si>
    <t>naview @prasingh</t>
  </si>
  <si>
    <t>tranfert de l'aéroport à hôtel (van à la journée)</t>
  </si>
  <si>
    <t>Good times resort</t>
  </si>
  <si>
    <t>pan kled villa eco hill</t>
  </si>
  <si>
    <t>park &amp; pool resort</t>
  </si>
  <si>
    <t>J2</t>
  </si>
  <si>
    <t>Départ hôtel à 9h</t>
  </si>
  <si>
    <t>Départ à 8h30 pour Don Suthep + wat Phalat</t>
  </si>
  <si>
    <t>Taxi Hôtel à Grand Palais AR</t>
  </si>
  <si>
    <t>Dîner le soir restaurant près de Banyan tree + taxi AR</t>
  </si>
  <si>
    <t>Déjeuner vers Grand Palais</t>
  </si>
  <si>
    <t>dîner alentour hôtel</t>
  </si>
  <si>
    <t>Van à la journée</t>
  </si>
  <si>
    <t xml:space="preserve">Taxi pour hôtel </t>
  </si>
  <si>
    <t>Départ 8h pour lac des lotus</t>
  </si>
  <si>
    <t>Temple blanc</t>
  </si>
  <si>
    <t>Taxi à la journée</t>
  </si>
  <si>
    <t>Digestif le soir Banyan tree</t>
  </si>
  <si>
    <t>Dîner le soir restaurant près de Banyan tree (taxi soirée)</t>
  </si>
  <si>
    <t>Grand palais l'après midi</t>
  </si>
  <si>
    <t>14h30 klongs</t>
  </si>
  <si>
    <t>visite du pont + musée</t>
  </si>
  <si>
    <t>,</t>
  </si>
  <si>
    <t>Déjeuner hôtel</t>
  </si>
  <si>
    <t>Marché Thasadet + déjeuner barge</t>
  </si>
  <si>
    <t>Wat rong sua ten (temple bleu)</t>
  </si>
  <si>
    <t>Déjeuner ferme orchidées + 50 entrées</t>
  </si>
  <si>
    <t>Matin : Jim Thompson (par les klong)</t>
  </si>
  <si>
    <t>Wat Pho</t>
  </si>
  <si>
    <t>taxi ar klongs</t>
  </si>
  <si>
    <t>train de la mort 10h45</t>
  </si>
  <si>
    <t>Dîner hôtel</t>
  </si>
  <si>
    <t>13h30 sala keoku</t>
  </si>
  <si>
    <t>Maison noire</t>
  </si>
  <si>
    <t>visite de Bo Sang</t>
  </si>
  <si>
    <t>Marché flottant Bangkok (départ 8h)</t>
  </si>
  <si>
    <t>Taxi pour l'embarcadère (van à la journée)</t>
  </si>
  <si>
    <t>Wat Arun</t>
  </si>
  <si>
    <t>Vol pour Udon air asia à 10h35 arrivée 11h50</t>
  </si>
  <si>
    <t>déjeuner nam tok</t>
  </si>
  <si>
    <t>Départ 8h pour bateau pour Tathon (5h) - arrivée 13h</t>
  </si>
  <si>
    <t>15h distillerie</t>
  </si>
  <si>
    <t>Déjeuner en route (triangle d'or)</t>
  </si>
  <si>
    <t>Ferme de crocodile + spectacle éléphants</t>
  </si>
  <si>
    <t>Ticket Klong</t>
  </si>
  <si>
    <t>atrium boutique hotel</t>
  </si>
  <si>
    <t>Riviere kwai jungle raft</t>
  </si>
  <si>
    <t>Déjeuner sur place</t>
  </si>
  <si>
    <t>van à la journée</t>
  </si>
  <si>
    <t>Départ à 13h pour Choui Fong</t>
  </si>
  <si>
    <t>J3</t>
  </si>
  <si>
    <t>Départ 8h de l'hôtel pour rejoindre plantation de café Suan Lahu (2h de route)</t>
  </si>
  <si>
    <t>Taxi van pour la journée</t>
  </si>
  <si>
    <t>Après-midi: bouddha en or et quartier chinois</t>
  </si>
  <si>
    <t>Déjeuner papaya pok pok en route</t>
  </si>
  <si>
    <t>Van pour retour thaton</t>
  </si>
  <si>
    <t>Dîner au bord du Mékong à Nongkhai</t>
  </si>
  <si>
    <t>Déjeuner plantation</t>
  </si>
  <si>
    <t>Taxi pour quartier chinois</t>
  </si>
  <si>
    <t>Matin : Jim Thompson (par les klong) - entrées (départ 9h)</t>
  </si>
  <si>
    <t>transfert de hotel BKK à Airport</t>
  </si>
  <si>
    <t>Départ 9h cascades d'erawan (1h30 de route)</t>
  </si>
  <si>
    <t>Arrivée Mae Salong entre 16 et 17h</t>
  </si>
  <si>
    <t>Visite village de 14à 15h</t>
  </si>
  <si>
    <t>Taxi AR Silom</t>
  </si>
  <si>
    <t>Ensemble des taxis</t>
  </si>
  <si>
    <t>Hôtel park and pool villa</t>
  </si>
  <si>
    <t>visite de 11h à 14h</t>
  </si>
  <si>
    <t>Départ à 9h pour phu phra bat national park (1h de route)</t>
  </si>
  <si>
    <t>Phumektawan</t>
  </si>
  <si>
    <t>Visite geysers de 15h30 à 16h</t>
  </si>
  <si>
    <t>Dîner soir Bayokee</t>
  </si>
  <si>
    <t>Déjeuner vers le palais</t>
  </si>
  <si>
    <t>Vers 16h30 marché Changsawang + apéro Tassou</t>
  </si>
  <si>
    <t>Déjeuner 14h à 15h</t>
  </si>
  <si>
    <t>taxi pour bateau AR</t>
  </si>
  <si>
    <t>visite de 10h à 12h</t>
  </si>
  <si>
    <t>Visite du marché à 7h</t>
  </si>
  <si>
    <t>Arrivée vers 18h à Chiang Rai</t>
  </si>
  <si>
    <t>Taxi pour Bayokee AR</t>
  </si>
  <si>
    <t>Taxi pour hotel</t>
  </si>
  <si>
    <t>Déjeuner vers Jim Thompson</t>
  </si>
  <si>
    <t>Dîner Mékong crevettes sautantes</t>
  </si>
  <si>
    <t>Trajet pour ganesha park +/- 1h - arrivée vers 16h</t>
  </si>
  <si>
    <t>Retour vers 13h à Nong Khai</t>
  </si>
  <si>
    <t>Petit déjeuner vers 8h30 à l'hôtel</t>
  </si>
  <si>
    <t>visite des klongs de 13h30 à 16h30</t>
  </si>
  <si>
    <t>8h lac des lotus</t>
  </si>
  <si>
    <t>Mida resort kanchanaburi (T&amp;G)</t>
  </si>
  <si>
    <t>Déjeuner de 13h à 14h</t>
  </si>
  <si>
    <t>Départ 9h30 pour les villages</t>
  </si>
  <si>
    <t>Dîner à l'hôtel ou à proximité</t>
  </si>
  <si>
    <t>Dîner à Silom au village</t>
  </si>
  <si>
    <t>Dîner près de l'hôtel</t>
  </si>
  <si>
    <t>Dîner</t>
  </si>
  <si>
    <t>14h à 15h ferme de champignons</t>
  </si>
  <si>
    <t>Déjeuner en route (même restaurant qu'avec Florence) de 12h30 à 13h30</t>
  </si>
  <si>
    <t>J4</t>
  </si>
  <si>
    <t>8h30 départ pour le voyage à Ayuttayah (voir programme)</t>
  </si>
  <si>
    <t>Sala Keoku (13h30)</t>
  </si>
  <si>
    <t xml:space="preserve">ganesha park </t>
  </si>
  <si>
    <t>Pont de l'amitié</t>
  </si>
  <si>
    <t>Visite du temple de la reine mère de 14h à 14h30</t>
  </si>
  <si>
    <t>Après-midi quartier chinois et Buddha en or</t>
  </si>
  <si>
    <t>Dîner le soir à l'hôtel ou à proximité</t>
  </si>
  <si>
    <t xml:space="preserve">Van à la journée </t>
  </si>
  <si>
    <t>8h30 départ pour Ayutthaya</t>
  </si>
  <si>
    <t>Distillerie 15h à 16h</t>
  </si>
  <si>
    <t>Déjeuner en route</t>
  </si>
  <si>
    <t>Buffles dans la campagne</t>
  </si>
  <si>
    <t>Van ou taxi pour quartier Chinois</t>
  </si>
  <si>
    <t>Van pour emmener bagages en consignes + consigne</t>
  </si>
  <si>
    <t>Départ à 8h pour Ayyuthaya (visites)</t>
  </si>
  <si>
    <t>Tom à la journée</t>
  </si>
  <si>
    <t>ganesha park (van à la journée)</t>
  </si>
  <si>
    <t>16h apéro Tassou</t>
  </si>
  <si>
    <t xml:space="preserve">nuit chez l'habitant  </t>
  </si>
  <si>
    <t>Visite Buddha en or</t>
  </si>
  <si>
    <t xml:space="preserve">Visite de Bang Pa In </t>
  </si>
  <si>
    <t>Déjeuner Ayutthaya</t>
  </si>
  <si>
    <t>Dîner avec chanteur</t>
  </si>
  <si>
    <t>Dîner Nong Khai</t>
  </si>
  <si>
    <t>Départ 6h de l'hôtel pour rejoindre plantation de café Suan Lahu (4h de route)</t>
  </si>
  <si>
    <t>Déjeuner à Ayyuthaya</t>
  </si>
  <si>
    <t>Déjeuner</t>
  </si>
  <si>
    <t>Akha mud house</t>
  </si>
  <si>
    <t>Taxi retour hôtel</t>
  </si>
  <si>
    <t>Croisière Chap Phraya</t>
  </si>
  <si>
    <t>Retour vers 16h à l'hôtel</t>
  </si>
  <si>
    <t>Départ 15h30 d'Ayutthaya pour rejoindre aéroport</t>
  </si>
  <si>
    <t>Départ 8h pour phu phra bat historical park</t>
  </si>
  <si>
    <t>Dîner à l'hôtel</t>
  </si>
  <si>
    <t>Dîner silom + taxi AR</t>
  </si>
  <si>
    <t>départ 13h pour kanchanaburi - arrivée 15h30 fin am libre</t>
  </si>
  <si>
    <t>Taxis croisière aller</t>
  </si>
  <si>
    <t>diner alentour hotel</t>
  </si>
  <si>
    <t>J5</t>
  </si>
  <si>
    <t>Départ 11h05 pour chiang rai - arrivée 12h25</t>
  </si>
  <si>
    <t xml:space="preserve">Location motos </t>
  </si>
  <si>
    <t>Départ à 8h pour skywalk</t>
  </si>
  <si>
    <t>Minibus pour 3 jours</t>
  </si>
  <si>
    <t>Taxi croisière retour</t>
  </si>
  <si>
    <t>Vol nok air pour Chiang Mai à 19h arrivée 20h10 (21h à l'hôtel)</t>
  </si>
  <si>
    <t>Vol thai airways pour Chiang Mai à 18h40 arrivée 20h (21h à l'hôtel)</t>
  </si>
  <si>
    <t>9h à 11h visite phu phra bat historical park</t>
  </si>
  <si>
    <t>Vol thai smile</t>
  </si>
  <si>
    <t xml:space="preserve">Visite de 9h30 à 10h30 </t>
  </si>
  <si>
    <t>Arrivée vers 18h à Chiang Mai</t>
  </si>
  <si>
    <t>Départ pour aéroport à 9h30 vol air asia krabi départ 11h45 arrivée 13h05</t>
  </si>
  <si>
    <t>Hotel Kanchanaburi</t>
  </si>
  <si>
    <t>Baggages taxi Don muang</t>
  </si>
  <si>
    <t>11h30 à 12h30 trajet pour aller wat pa phukon</t>
  </si>
  <si>
    <t>Visite du marché à 6h</t>
  </si>
  <si>
    <t>De 11h30 à 12h30 visite du wat pa phukon</t>
  </si>
  <si>
    <t>Ferry + taxi pour D Muang + picking jusuq'à l'hôtel (AR) - départ ferry à 15h00 arrivée au port 18h00</t>
  </si>
  <si>
    <t>Départ 5h30 de l'hôtel pour vol air asia pithsanulok à 7h (prix AR)</t>
  </si>
  <si>
    <t>Marché flottant Bangkok (départ 8h) - location bateau</t>
  </si>
  <si>
    <t>12h30 à 13h30 visite wat pa phukon</t>
  </si>
  <si>
    <t>van pour hotel</t>
  </si>
  <si>
    <t>Petit déjeuner vers 8h "en ville"</t>
  </si>
  <si>
    <t>Déjeuner aéroport Krabi</t>
  </si>
  <si>
    <t>Taxi pour départ bus</t>
  </si>
  <si>
    <t>9h visite du cimetière militaire</t>
  </si>
  <si>
    <t>Trajet aéroport à Sukothaï historical park 1h15 (arrivéée 10h15)</t>
  </si>
  <si>
    <t>13h30 à 14h30 déjeuner sur place</t>
  </si>
  <si>
    <t>Déjeuner en route (même restaurant qu'avec Florence)</t>
  </si>
  <si>
    <t>Arriver 16h à chiang khan</t>
  </si>
  <si>
    <t>Départ 8h30 journée éléphants</t>
  </si>
  <si>
    <t>Dîner hôtel ou environs</t>
  </si>
  <si>
    <t>11h visite pont de la rivière Kwaï - déjeuner sur place</t>
  </si>
  <si>
    <t>Visite de 10h15 à 16h15 déjeuner sur place</t>
  </si>
  <si>
    <t xml:space="preserve">départ 13h30 pour kanchanaburi - arrivée 14h30 </t>
  </si>
  <si>
    <t>15h30 départ pour chiang khan arrivée 16h30</t>
  </si>
  <si>
    <t>Visite des villages la journée</t>
  </si>
  <si>
    <t>Dîner marché de nuit</t>
  </si>
  <si>
    <t>Journée éléphants</t>
  </si>
  <si>
    <t>Lanta miami resort</t>
  </si>
  <si>
    <t>Chattuchak market</t>
  </si>
  <si>
    <t>Départ 11h de l'hôtel pour don muang</t>
  </si>
  <si>
    <t>14h visite du musée "Thailand Bruna railway centre"</t>
  </si>
  <si>
    <t>Retour vol à 19h20 arrivée 20h10 - transfert depuis airport AR</t>
  </si>
  <si>
    <t>Retour vol à 19h20 arrivée 20h10</t>
  </si>
  <si>
    <t>15h visite du cimetière et "Thailand Bruna railway centre"</t>
  </si>
  <si>
    <t>visite des temples l'après-midi</t>
  </si>
  <si>
    <t>Taxi aéroport à hôtel</t>
  </si>
  <si>
    <t>J6</t>
  </si>
  <si>
    <t>nuit chez l'habitant</t>
  </si>
  <si>
    <t>ban kang resort</t>
  </si>
  <si>
    <t>Départ pour Chiang khong arrivée hôtel vers 16h - 16h30</t>
  </si>
  <si>
    <t>Activités à la carte payables à part (voir desc.)</t>
  </si>
  <si>
    <t>Sky train AR</t>
  </si>
  <si>
    <t>Transport hôtel à airport</t>
  </si>
  <si>
    <t>Retour hôtel- après midi libre</t>
  </si>
  <si>
    <t>Arrivée 16h30 hôtel</t>
  </si>
  <si>
    <t>entrées des temples</t>
  </si>
  <si>
    <t>hotel the pud dee</t>
  </si>
  <si>
    <t>Dîner chez l'habitant</t>
  </si>
  <si>
    <t>Déjeuner à l'hôtel</t>
  </si>
  <si>
    <t>Déjeuner au marché</t>
  </si>
  <si>
    <t xml:space="preserve">Déjeuner aéroport </t>
  </si>
  <si>
    <t>van bagages don muang</t>
  </si>
  <si>
    <t>Dîner sur place</t>
  </si>
  <si>
    <t>Hotel good times resort</t>
  </si>
  <si>
    <t>Dîner vieille ville</t>
  </si>
  <si>
    <t>Offrandes aux moines à 6h</t>
  </si>
  <si>
    <t>Siam Tara resort chiang khong</t>
  </si>
  <si>
    <t>Dîner libre</t>
  </si>
  <si>
    <t>Départ 13h55 arrivée 15h20 (16h30 à l'hôtel)</t>
  </si>
  <si>
    <t>Départ marché pour aéroport à 17h (vol à 19h25 D.Muang)</t>
  </si>
  <si>
    <t>Départ 8h pour marché flottant de Amphawa (van à la journée)</t>
  </si>
  <si>
    <t>Offrandes aux moines de 6h à 7h</t>
  </si>
  <si>
    <t>Départ 7h de l'hôtel pour rejoindre plantation de café Suan Lahu (4h de route)</t>
  </si>
  <si>
    <t>Départ à 8h pour village Thaï Dam (Ban na pa nad)</t>
  </si>
  <si>
    <t>Visa à l'arrivée</t>
  </si>
  <si>
    <t>Hôtel naview@prasingh</t>
  </si>
  <si>
    <t>Départ 7h30 cascades d'erawan (1h30 de route)</t>
  </si>
  <si>
    <t>Visite singes nageurs et village pêcheurs</t>
  </si>
  <si>
    <t>Eddy Elephant (8h30 à 17h)</t>
  </si>
  <si>
    <t>Petit déjeuner hôtel et départ à 8h30</t>
  </si>
  <si>
    <t>Arrivée vers midi au lac de Huai Nam Man</t>
  </si>
  <si>
    <t>Navette pour frontière</t>
  </si>
  <si>
    <t xml:space="preserve">Matin : libre jusqu'à 10h </t>
  </si>
  <si>
    <t>Luang Prabang River Lodge 2</t>
  </si>
  <si>
    <t>départ aéroport à 8h - vol air asia udon à 10h35</t>
  </si>
  <si>
    <t>transport aéroport chiang mai</t>
  </si>
  <si>
    <t>Visite marché flottant</t>
  </si>
  <si>
    <t xml:space="preserve">visite du pont </t>
  </si>
  <si>
    <t>Visite village de 15à 16h</t>
  </si>
  <si>
    <t>Déjeuner sur place (radeau)</t>
  </si>
  <si>
    <t>Départ 15h30 pour airport vol nok air pour udon thani à 17h20 arrivée 18h35</t>
  </si>
  <si>
    <t>visa</t>
  </si>
  <si>
    <t>à midi : départ pour la croisière visite des îles</t>
  </si>
  <si>
    <t>Dîner en ville</t>
  </si>
  <si>
    <t>Park and pool resort</t>
  </si>
  <si>
    <t>Départ 8h30 visite Wat Phra That Doi Suthep + wat phalat</t>
  </si>
  <si>
    <t>Retour Bangkok 14h - arrivée 16h30 fin d'am libre</t>
  </si>
  <si>
    <t>Déjeuner nong khai à midi</t>
  </si>
  <si>
    <t>J7</t>
  </si>
  <si>
    <t>Visite geysers de 16h30 à 17h</t>
  </si>
  <si>
    <t>Départ vers 15h30 pour parc de Phu Ruea (arrivée vers 17h)</t>
  </si>
  <si>
    <t>shompoo cruise</t>
  </si>
  <si>
    <t>Dîner libre dans un des nombreux restaurants</t>
  </si>
  <si>
    <t>Transport airport à hôtel</t>
  </si>
  <si>
    <t>déjeuner hôtel</t>
  </si>
  <si>
    <t>Déjeuner ferme orchidées</t>
  </si>
  <si>
    <t>zzz hostel don muang + transfert aéroport</t>
  </si>
  <si>
    <t>Dîner au marché avant de rentrer</t>
  </si>
  <si>
    <t>13h30 à 14h30 passage de la douane</t>
  </si>
  <si>
    <t>Arrivée vers 19h à Chiang Mai</t>
  </si>
  <si>
    <t>Hotel Phurua view</t>
  </si>
  <si>
    <t>Dîner Nongkhai</t>
  </si>
  <si>
    <t>Arrivée fin am L.Prabang</t>
  </si>
  <si>
    <t>Offrandes aux moines à 6h30</t>
  </si>
  <si>
    <t>14h distillerie</t>
  </si>
  <si>
    <t>Hotel Amphawa</t>
  </si>
  <si>
    <t>Arrivée 15h30 aéroport de Vientiane</t>
  </si>
  <si>
    <t>naview prasingh</t>
  </si>
  <si>
    <t>Départ 8h en van pour Kuang Si Falls (van 80 USD)</t>
  </si>
  <si>
    <t>Fin d'après midi : marché Changsawang</t>
  </si>
  <si>
    <t xml:space="preserve">Départ à 11h pour ferme orchidées (Mae SA orchid farm) </t>
  </si>
  <si>
    <t>AM libre</t>
  </si>
  <si>
    <t>Vol Lao airlines pour Luang Prabang à 17h arrivée 17h45 (18h30 à l'hôtel)</t>
  </si>
  <si>
    <t>Dîner alentours de l'hôtel</t>
  </si>
  <si>
    <t>entrée cascades</t>
  </si>
  <si>
    <t>Apéro tassou</t>
  </si>
  <si>
    <t>14h visite thong Luang village</t>
  </si>
  <si>
    <t>Départ 8h pour Kanchanaburi</t>
  </si>
  <si>
    <t>villa phatana boutique hôtel</t>
  </si>
  <si>
    <t>Parc national de Phu Ru Rea - départ à 8h30</t>
  </si>
  <si>
    <t>J8</t>
  </si>
  <si>
    <t>Déjeuner sur place - retour LP 14h</t>
  </si>
  <si>
    <t>Dîner restaurant bord Mékong (crevettes sautantes)</t>
  </si>
  <si>
    <t>16h Bo Sang ombrelles</t>
  </si>
  <si>
    <t>Déjeuner à Kanchanaburi vers le pont</t>
  </si>
  <si>
    <t>visite de 9h à 11h30 (van à la journée)</t>
  </si>
  <si>
    <t>visite de 9h à 11h30</t>
  </si>
  <si>
    <t>Retour hôtel vers 16h</t>
  </si>
  <si>
    <t>8h départ à pied pour le mont Phousi (8h à 9h30)</t>
  </si>
  <si>
    <t>Visite de la ville coloniale, grand temple AM</t>
  </si>
  <si>
    <t>Retour hôtel bers 17h30</t>
  </si>
  <si>
    <t>14h visite du pont et du petit musée</t>
  </si>
  <si>
    <t>Déjeuner 11h30 à 12h</t>
  </si>
  <si>
    <t>visite du wat visounnarath</t>
  </si>
  <si>
    <t>Après midi visite du grand temple</t>
  </si>
  <si>
    <t>Matin: marché au bord du mékong</t>
  </si>
  <si>
    <t>Vol pour Surat Thani à 17h55 Air Asia - arrivée 19h15</t>
  </si>
  <si>
    <t>Vol pour Udon Thani à 19h50 Air Asia - arrivée 21h00</t>
  </si>
  <si>
    <t>Déjeuner près de Mékong</t>
  </si>
  <si>
    <t>Déjeuner à l'hôtel ou à proximité</t>
  </si>
  <si>
    <t>Fin d'après midi : bamboo bridge + sœurs tisserandes</t>
  </si>
  <si>
    <t>Déjeuner sur une barge ou restaurant vietnamien</t>
  </si>
  <si>
    <t>Repos jusqu'à 19h30</t>
  </si>
  <si>
    <t>Installation hôtel vers 17h</t>
  </si>
  <si>
    <t>navette airport surathani + taxi hotel c.mai à aéroport c.mai</t>
  </si>
  <si>
    <t>Départ 9h30 de l'hôtel pour Air Asia départ 11h10 arrivée surat thani 13h</t>
  </si>
  <si>
    <t>Transfert udon à Nongkhai + bagages</t>
  </si>
  <si>
    <t>Dîner aéroport</t>
  </si>
  <si>
    <t>Déjeuner en haut possible ?</t>
  </si>
  <si>
    <t>14h visite du grand temple et de la vieille ville</t>
  </si>
  <si>
    <t>Dîner près du Mékong</t>
  </si>
  <si>
    <t>Après midi: sala keoku + 2 temples</t>
  </si>
  <si>
    <t>Dîner à l'hôtel ou aux environs</t>
  </si>
  <si>
    <t>Hôtel good time resort</t>
  </si>
  <si>
    <t>Hôtel Khao Sok Jungle Resort</t>
  </si>
  <si>
    <t>petit dej inclus</t>
  </si>
  <si>
    <t>Départ à 8h pour les caves du château de Loei</t>
  </si>
  <si>
    <t>Véhicule pour la journée</t>
  </si>
  <si>
    <t>Tuk tuk marché de nuit AR</t>
  </si>
  <si>
    <t>Départ vol pour chiang mai 8h40 arrivée 9h55</t>
  </si>
  <si>
    <t>Diner à l'hôtel</t>
  </si>
  <si>
    <t>hôtel all times pool villa (ou khao sok paradise boutique resort)</t>
  </si>
  <si>
    <t>Visite de 8h30 à 10h</t>
  </si>
  <si>
    <t>Dîner près du marché de nuit</t>
  </si>
  <si>
    <t>J9</t>
  </si>
  <si>
    <t>Départ hôtel à 6h30 (picking) pour embarquement</t>
  </si>
  <si>
    <t>Soir : Dîner Nakka hôtel (avec chanteur)</t>
  </si>
  <si>
    <t>Hôtel à 10h30</t>
  </si>
  <si>
    <t>Randonnée 1 journée dans la jungle avec guide</t>
  </si>
  <si>
    <t>sans teeda</t>
  </si>
  <si>
    <t>Route pour aéroport de Loei - vol air asia à 12h10 arrivée 13h05</t>
  </si>
  <si>
    <t>Repas et hôtel compris</t>
  </si>
  <si>
    <t>11h départ visite Wat Phra That Doi Suthep + wat phra lat</t>
  </si>
  <si>
    <t>Départ à 8h pour cascades d'Erawan</t>
  </si>
  <si>
    <t>entrée du parc</t>
  </si>
  <si>
    <t xml:space="preserve">tuk tuk marché de nuit </t>
  </si>
  <si>
    <t>Déjeuner food court airport</t>
  </si>
  <si>
    <t>Départ 6h de l'hôtel pour aéroport</t>
  </si>
  <si>
    <t>Arrivée vers 17h</t>
  </si>
  <si>
    <t>7h30 départ pour le Laos en avion</t>
  </si>
  <si>
    <t>Déjeuner en haut</t>
  </si>
  <si>
    <t>Déjeuner sur place à midi</t>
  </si>
  <si>
    <t>déjeuner</t>
  </si>
  <si>
    <t>Départ à 14h30 pour Khao Yai arrivée 16h30</t>
  </si>
  <si>
    <t>Taxi pour aéroport</t>
  </si>
  <si>
    <t>hotel chiang khong (siam tara resort)</t>
  </si>
  <si>
    <t>Frais de visas</t>
  </si>
  <si>
    <t>Visite des temples de la vieille ville (3)</t>
  </si>
  <si>
    <t>Départ à 14h - arrivée aéroport don muang vers 17h</t>
  </si>
  <si>
    <t>diner</t>
  </si>
  <si>
    <t>Matinéee libre</t>
  </si>
  <si>
    <t>Hotel jungle house khao yai</t>
  </si>
  <si>
    <t>vol lao airlines pour vientiane à 7h40 arrivée 8h30</t>
  </si>
  <si>
    <t>J10</t>
  </si>
  <si>
    <t>Départ à midi de l'hôtel en van pour krabi airport</t>
  </si>
  <si>
    <t>Dîner chiang Khong</t>
  </si>
  <si>
    <t>Déjeuner en arrivant ou à l'aéroport de Vientiane</t>
  </si>
  <si>
    <t>Départ à 9h30 pour visiter les 3 temples de la vieille ville</t>
  </si>
  <si>
    <t>Vol pour Udon Thani Air Asia à 19h50</t>
  </si>
  <si>
    <t>Déjeuner bord du Mékong</t>
  </si>
  <si>
    <t>Van pour Nong Khai</t>
  </si>
  <si>
    <t>Thai airways départ 15h40 arrivée 17h</t>
  </si>
  <si>
    <t>Transfert port à hôtel</t>
  </si>
  <si>
    <t>Prix avion (départ 13h00 arrivée 13h45)</t>
  </si>
  <si>
    <t>Voyages en tuk tuk</t>
  </si>
  <si>
    <t>Dîner + marché de nuit</t>
  </si>
  <si>
    <t>Dîner à l'aéroport avant départ + taxi</t>
  </si>
  <si>
    <t>Journée sur le lac + coral cave</t>
  </si>
  <si>
    <t>faire contrat avec teeda</t>
  </si>
  <si>
    <t>Départ pour la croisière à 13h - prix croisière</t>
  </si>
  <si>
    <t>Départ 6h30 trekking 2 jours</t>
  </si>
  <si>
    <t>Arrivée hôtel vers 11h - installation</t>
  </si>
  <si>
    <t>Orchid resort T&amp;G</t>
  </si>
  <si>
    <t>Départ de l'hôtel à 6h30 van pour Chiang Mai</t>
  </si>
  <si>
    <t>van aéroport vientiane + L.Prabang</t>
  </si>
  <si>
    <t>(voir programme Laos)</t>
  </si>
  <si>
    <t>Visite du parc de Khao Yai (programme de greenleaf guesthouse &amp; tour)</t>
  </si>
  <si>
    <t>Guide</t>
  </si>
  <si>
    <t>Arrivée 11h Suan Lahu farm</t>
  </si>
  <si>
    <t>dîner près marché de nuit</t>
  </si>
  <si>
    <t>j9</t>
  </si>
  <si>
    <t>diner hôtel</t>
  </si>
  <si>
    <t>Déjeuner et dîner teeda 2j</t>
  </si>
  <si>
    <t>Déjeuner parc inclus</t>
  </si>
  <si>
    <t>Vol BKK - Udon 10h10 le lendemain</t>
  </si>
  <si>
    <t>Visite du village tribu mu seu</t>
  </si>
  <si>
    <t>Déjeuner en ville</t>
  </si>
  <si>
    <t>Distillerie après midi + transport journée</t>
  </si>
  <si>
    <t>Retour croisière vers 17h</t>
  </si>
  <si>
    <t>Trek</t>
  </si>
  <si>
    <t>Retour hotel vers 16h30</t>
  </si>
  <si>
    <t>Après-midi libre jusqu'à 18h</t>
  </si>
  <si>
    <t>J11</t>
  </si>
  <si>
    <t>Départ 16h30 pour Chiang Mai</t>
  </si>
  <si>
    <t>Retour 14h à l'hôtel fin d'am libre</t>
  </si>
  <si>
    <t>Vers 17h30 marché Changsawang + apéro Tassou</t>
  </si>
  <si>
    <t>Départ à 8h pour krabi (port de Lam Kruat Pier)</t>
  </si>
  <si>
    <t>Retour trek 19h</t>
  </si>
  <si>
    <t>Dîner en ville (on y va en tuk tuk) - restaurant bord Mékong</t>
  </si>
  <si>
    <t>TOTAL € personne seule =</t>
  </si>
  <si>
    <t>Arrivée 18h à l'hôtel</t>
  </si>
  <si>
    <t>8h départ en bateau pour grottes de Pakou</t>
  </si>
  <si>
    <t>Départ à 16h30 de l'hôtel pour l'aéroport</t>
  </si>
  <si>
    <t>Diner en ville</t>
  </si>
  <si>
    <t>j10</t>
  </si>
  <si>
    <t>Départ à 8h pour visiter village thong luang</t>
  </si>
  <si>
    <t>Van privé</t>
  </si>
  <si>
    <t>Départ à 8h pour koh lanta</t>
  </si>
  <si>
    <t>Transfert hôtel</t>
  </si>
  <si>
    <t>Déjeuner village en face Pakou</t>
  </si>
  <si>
    <t>Transfert aéroport</t>
  </si>
  <si>
    <t>Taxi AR pour aller en ville</t>
  </si>
  <si>
    <t xml:space="preserve">Départ à 9h30 pour ferme orchidées (Mae SA orchid farm) </t>
  </si>
  <si>
    <t>Arrivée Lam Kruat Pier vers 11h</t>
  </si>
  <si>
    <t>Location bureaux =</t>
  </si>
  <si>
    <t>Dîner dans la vieille ville</t>
  </si>
  <si>
    <t>14h visite du grand temple</t>
  </si>
  <si>
    <t>Vol air asia pour don muang à 18h45 arrivée 20h</t>
  </si>
  <si>
    <t>Van de 8h à 16h30</t>
  </si>
  <si>
    <t>9 à 11h sala keoku</t>
  </si>
  <si>
    <t>Ferry (long tail) pour Koh Jum - 45mn arrivée hôtel vers 13h30</t>
  </si>
  <si>
    <t>Arrivée Pier vers 11h</t>
  </si>
  <si>
    <t>Départ à 9h pour Alcidini winery</t>
  </si>
  <si>
    <t>Total de nos frais =</t>
  </si>
  <si>
    <t>J12</t>
  </si>
  <si>
    <t>Marché de nuit</t>
  </si>
  <si>
    <t>ZZZ hostel don muang</t>
  </si>
  <si>
    <t>Départ de l'hôtel à 8h pour le bus pour Chiang Khong (van)</t>
  </si>
  <si>
    <t>11h30 déjeuner restaurant vietnamien</t>
  </si>
  <si>
    <t>hotel friendly koh jum</t>
  </si>
  <si>
    <t>départ 12h van krabi arrivée 15h à l'hôtel</t>
  </si>
  <si>
    <t>Visite de 10h à 12h</t>
  </si>
  <si>
    <t>Notre bénéfice par pers. et par J. =</t>
  </si>
  <si>
    <t>Hôtel naview prasingh</t>
  </si>
  <si>
    <t>Arrivée 10h00 suan Lahu farm</t>
  </si>
  <si>
    <t>Départ à 13h30 village des ombrelles (Bo Sang)</t>
  </si>
  <si>
    <t>13h30 à 15h30 temple + temple chinois</t>
  </si>
  <si>
    <t>déjeuner en arrivant</t>
  </si>
  <si>
    <t>déjeuner port</t>
  </si>
  <si>
    <t>Passage immigration</t>
  </si>
  <si>
    <t>Déjeuner de 12h30 à 13h30</t>
  </si>
  <si>
    <t>Nb de pers. =</t>
  </si>
  <si>
    <t>Départ pour aéroport à 6h30 vol air asia krabi départ 7h55 arrivée 9h40</t>
  </si>
  <si>
    <t>Retour 16h à l'hôtel</t>
  </si>
  <si>
    <t>transport pour la journée</t>
  </si>
  <si>
    <t>dîner hôtel</t>
  </si>
  <si>
    <t>hana lanta resort</t>
  </si>
  <si>
    <t>Départ pour Chiang rai (van)</t>
  </si>
  <si>
    <t>Départ à 13h30 pour Surin - arrivée vers 17h30-18h</t>
  </si>
  <si>
    <t>Bénéfice total =</t>
  </si>
  <si>
    <t>Déjeuner ferme orchidées + entrées</t>
  </si>
  <si>
    <t>van Krabi à Hôtel Koh Lanta à 10h30 arrivée 13h30</t>
  </si>
  <si>
    <t>Départ 13h00 pour Chiang khong</t>
  </si>
  <si>
    <t>Départ hotel pour aéroport à 17h00 - vol à 19h20 arrivée 20h40</t>
  </si>
  <si>
    <t>Fin après-midi libre</t>
  </si>
  <si>
    <t>Repos hôtel jusqu'à 18h</t>
  </si>
  <si>
    <t>diner en ville</t>
  </si>
  <si>
    <t>Arrivée hôtel vers 21h (dîner en route)</t>
  </si>
  <si>
    <t>Socool grand hotel</t>
  </si>
  <si>
    <t>Total général à facturer =</t>
  </si>
  <si>
    <t>J13</t>
  </si>
  <si>
    <t>Déjeuner en arrivant</t>
  </si>
  <si>
    <t>Arrivée 17h à l'hôtel</t>
  </si>
  <si>
    <t>Taxi vieille ville AR</t>
  </si>
  <si>
    <t>Dîner bord du Mékong (restaurant 2)</t>
  </si>
  <si>
    <t>Départ 8h 4 islands</t>
  </si>
  <si>
    <t>Pan Kled villa eco hill resort</t>
  </si>
  <si>
    <t>Visite de 9h30 à 11h30</t>
  </si>
  <si>
    <t>Dîner au village</t>
  </si>
  <si>
    <t>A facturer par pers seule =</t>
  </si>
  <si>
    <t>Retour 17h hôtel</t>
  </si>
  <si>
    <t>Déjeuner de 11h30 à 12h30</t>
  </si>
  <si>
    <t>Temples khmer</t>
  </si>
  <si>
    <t>A facturer par couple =</t>
  </si>
  <si>
    <t>Départ Vientiane à 8h</t>
  </si>
  <si>
    <t xml:space="preserve">Départ hôtel pour aéroport Krabi à midi </t>
  </si>
  <si>
    <t>Petit déjeuner hôtel et départ à 9h</t>
  </si>
  <si>
    <t>départ 8h pour triangle d'or (van à la journée)</t>
  </si>
  <si>
    <t>Départ à 13h30 pour Granmonte asoke valley</t>
  </si>
  <si>
    <t>Déjeuner en route dans un village (inclus)</t>
  </si>
  <si>
    <t>Total hôtel/pers =</t>
  </si>
  <si>
    <t>Journée libre (plage)</t>
  </si>
  <si>
    <t>Taxi pour aller dîner AR (2 taxis)</t>
  </si>
  <si>
    <t xml:space="preserve">Visa </t>
  </si>
  <si>
    <t>transfert aéroport</t>
  </si>
  <si>
    <t>Visite de 14h30 à 16h</t>
  </si>
  <si>
    <t>Slive hotel - dîner à surin</t>
  </si>
  <si>
    <t>Total hors hôtel =</t>
  </si>
  <si>
    <t>Déjeuner sur la plage</t>
  </si>
  <si>
    <t>Départ de l'hôtel à 6h30 pour le bus pour Chiang Khong (van)</t>
  </si>
  <si>
    <t>Départ de l'hôtel à 7h30 pour le bus pour Chiang Khong (van)</t>
  </si>
  <si>
    <t>Arrivée Hôtel Vientiane 10h-10h30</t>
  </si>
  <si>
    <t>déjeuner ant de partir</t>
  </si>
  <si>
    <t>activités libres</t>
  </si>
  <si>
    <t>Déjeuner udon airport</t>
  </si>
  <si>
    <t>Arrivée bangkok vers 19h</t>
  </si>
  <si>
    <t>1h chez le chaman (cérémonie animiste)</t>
  </si>
  <si>
    <t>Départ aéroport vol Lao airline à 18h45 pour Vientiane arrivée 19h30</t>
  </si>
  <si>
    <t>Soir : dîner dans un des nombreux restaurants</t>
  </si>
  <si>
    <t>Arrivée 9h30 suan Lahu farm</t>
  </si>
  <si>
    <t>Visite de Vientiane de 11h à 15h</t>
  </si>
  <si>
    <t>vol krabi à suvarnabhumi à 19h25 arrivée 20h45 (thai airways)</t>
  </si>
  <si>
    <t>Vol nok air pour chiang mai à 14h30 arrivée 15h40 (16h30 à l'hôtel)</t>
  </si>
  <si>
    <t>Vol air asia pour chiang mai à 14h arrivée 15h20 (16h30 à l'hôtel)</t>
  </si>
  <si>
    <t>Arrivée 10h30 au triangle d'or</t>
  </si>
  <si>
    <t>New siam Palace Ville</t>
  </si>
  <si>
    <t>Journée rizières</t>
  </si>
  <si>
    <t>Prix pour groupe de 8 =</t>
  </si>
  <si>
    <t>pers. Seule</t>
  </si>
  <si>
    <t>Van aéroport Vientiane à Nongkhai resort</t>
  </si>
  <si>
    <t>Van pour la journée</t>
  </si>
  <si>
    <t>Chiang Saen - musée de l'opium</t>
  </si>
  <si>
    <t>Dîner khao san road</t>
  </si>
  <si>
    <t>Déjeuner et dîner inclus</t>
  </si>
  <si>
    <t>couple</t>
  </si>
  <si>
    <t>Arrivée fin d'am à L.Prabang (hôtel vers 18h30)</t>
  </si>
  <si>
    <t>Départ 14h30 pour Chiang khong</t>
  </si>
  <si>
    <t>Déjeuner à Vientiane</t>
  </si>
  <si>
    <t>Déjeuner à midi au triangle d'or</t>
  </si>
  <si>
    <t>Départ 8h pour Maha Sawat</t>
  </si>
  <si>
    <t>Prix pour groupe de 6 =</t>
  </si>
  <si>
    <t>Van de Nongkhai à Vientiane compris passage douane</t>
  </si>
  <si>
    <t>Départ à 13h30 de l'hotel pour aéroport</t>
  </si>
  <si>
    <t>Baignade éléphants</t>
  </si>
  <si>
    <t>Départ à 5h15 pour aéroport Udon Thani</t>
  </si>
  <si>
    <t>Départ à 15h pour aéroport vol à 17h pour Luang Prabang</t>
  </si>
  <si>
    <t>Arrivée aéroport vers 14h</t>
  </si>
  <si>
    <t xml:space="preserve">Déjeuner sur place </t>
  </si>
  <si>
    <t>Déjeuner inclus</t>
  </si>
  <si>
    <t>Prix pour groupe de 4 =</t>
  </si>
  <si>
    <t>Départ à 9h pour visiter les 3 temples de la vieille ville</t>
  </si>
  <si>
    <t>Van aéroport</t>
  </si>
  <si>
    <t>Déjeuner à l'hôtel ou environs</t>
  </si>
  <si>
    <t>Départ à 13h pour BKK</t>
  </si>
  <si>
    <t>nuit chez l'habitant (dîner inclus)</t>
  </si>
  <si>
    <t>Déjeuner inclus - Slive hotel Surin</t>
  </si>
  <si>
    <t>Départ Air Asia don muang à 7h35 arrivée 8h35</t>
  </si>
  <si>
    <t xml:space="preserve">Dîner en ville </t>
  </si>
  <si>
    <t>Avion à 15h30 arrivée 16h55 bangkok</t>
  </si>
  <si>
    <t>14h bateau bus klongs</t>
  </si>
  <si>
    <t>Route de la soie (déjeuner inclus)</t>
  </si>
  <si>
    <t>Prix pour groupe de 2 =</t>
  </si>
  <si>
    <t>Forfait tuk tuk</t>
  </si>
  <si>
    <t>Petit déjeuner aéroport et déjeuner</t>
  </si>
  <si>
    <t>orchir resort + diner G&amp;T</t>
  </si>
  <si>
    <t>van visites</t>
  </si>
  <si>
    <t>Jim thompson house de 14h30 à 16h</t>
  </si>
  <si>
    <t>Vol nok air de buri ram à don Muang départ 19h25 arrivée 20h25 Don Mueang</t>
  </si>
  <si>
    <t>Après midi libre (shopping, visites…)</t>
  </si>
  <si>
    <t>Vol Air Asia Don muang Krabi 11h45 arrivée 13,05</t>
  </si>
  <si>
    <t>Retour hotel entre 16h30 et 17h</t>
  </si>
  <si>
    <t>Don mueang hotel</t>
  </si>
  <si>
    <t>Bus Krabi à Hôtel Koh Lanta à 15h arrivée 18h</t>
  </si>
  <si>
    <t>Petit déjeuner vers 8h à l'hôtel</t>
  </si>
  <si>
    <t>Vol Air Asia 11h30 pour Krabi - arrivée 13h30 soit vers 17h00 à l'hôtel à koh lanta</t>
  </si>
  <si>
    <t>Marge 2 =</t>
  </si>
  <si>
    <t>Dîner hôtel ou en ville</t>
  </si>
  <si>
    <t>Prix pour groupe de 8 = pers. Seule</t>
  </si>
  <si>
    <t>Arrivée fin d'am à L.Prabang (hôtel vers 18h30) - transfert airport</t>
  </si>
  <si>
    <t>vol bkk don muang à udon</t>
  </si>
  <si>
    <t>Van pour koh lanta</t>
  </si>
  <si>
    <t>J14</t>
  </si>
  <si>
    <t>Départ 8h pour aéroport vol air asia pour surat thani à 9h45 arrivée 11h</t>
  </si>
  <si>
    <t>Marge 4 =</t>
  </si>
  <si>
    <t>Départ pour aéroport à 10h vol air asia krabi départ 11h30 arrivée 13h30</t>
  </si>
  <si>
    <t>bamboo bridge + sœurs tisserandes</t>
  </si>
  <si>
    <t xml:space="preserve">                                                    Couple</t>
  </si>
  <si>
    <t>Départ à 8h30 pour l'île de Koh Kret</t>
  </si>
  <si>
    <t>Van surat thani à khao sok</t>
  </si>
  <si>
    <t>Marge 6 =</t>
  </si>
  <si>
    <t>Petit déjeuner aéroport</t>
  </si>
  <si>
    <t>Départ aéroport à 17h30 - avion 18h45 arrivée 19h35 (hotel vers 21h45)</t>
  </si>
  <si>
    <t>Prix pour groupe de 6 = pers. Seule</t>
  </si>
  <si>
    <t>Lanta Miami Resort</t>
  </si>
  <si>
    <t>Total des transferts</t>
  </si>
  <si>
    <t>Marge 8 =</t>
  </si>
  <si>
    <t>Park and pool resort + van de vientiane à nongkhai</t>
  </si>
  <si>
    <t>J15</t>
  </si>
  <si>
    <t>khao sok jungle resort</t>
  </si>
  <si>
    <t>Arrivée hôtel entre 16h30 et 17h</t>
  </si>
  <si>
    <t>Dîner aéroport vientiane</t>
  </si>
  <si>
    <t>Prix pour groupe de 4 = pers. Seule</t>
  </si>
  <si>
    <t>Taxi hôtel à airport</t>
  </si>
  <si>
    <t xml:space="preserve">Après midi libre  </t>
  </si>
  <si>
    <t>trek khao sok (déjeuner inclus)</t>
  </si>
  <si>
    <t xml:space="preserve">                               Couple</t>
  </si>
  <si>
    <t>Van pour aéroport</t>
  </si>
  <si>
    <t>Prix pour groupe de 2 = pers. Seule</t>
  </si>
  <si>
    <t>J16</t>
  </si>
  <si>
    <t>Lac Khao sok (déjeuner inclus)</t>
  </si>
  <si>
    <t>Arrivée vers 19h à Chiang Rai</t>
  </si>
  <si>
    <t>Amarin resort chiang rai</t>
  </si>
  <si>
    <t>J17</t>
  </si>
  <si>
    <t>Départ 6h30 pour aéroport air asia départ 9h arrivée 10h15</t>
  </si>
  <si>
    <t>Location  motos 2j à 300 bhts ou sampheaw</t>
  </si>
  <si>
    <t>Vol thai Airways pour Bangkok départ 19h25 arrivée 20h45</t>
  </si>
  <si>
    <t>van pour aéroport surat thani</t>
  </si>
  <si>
    <t>Départ 9h30 de l'hôtel pour Air Asia départ 11h30 arrivée krabi 13h30</t>
  </si>
  <si>
    <t>Arrivée vers 11h30 à l'hôtel - déjeuner sur place</t>
  </si>
  <si>
    <t>déjeuner aéroport krabi ou port</t>
  </si>
  <si>
    <t>van journée</t>
  </si>
  <si>
    <t xml:space="preserve">Visite vieille ville </t>
  </si>
  <si>
    <t>Départ aéroport à 9h00 - avion 10h30 arrivée 11h20 (hotel vers 14h30)</t>
  </si>
  <si>
    <t>van navette pour hôtel koh lanta</t>
  </si>
  <si>
    <t>essence udon à nong khai</t>
  </si>
  <si>
    <t>14h klong jim thompson</t>
  </si>
  <si>
    <t xml:space="preserve">Départ aéroport à 15h30 - avion 17h25 arrivée 19h25 </t>
  </si>
  <si>
    <t>Arrivée hôtel koh lanta vers 17h30</t>
  </si>
  <si>
    <t>Entrées diverses</t>
  </si>
  <si>
    <t>jim thompson</t>
  </si>
  <si>
    <t>16h récupération bagages départ aéroport 16h30</t>
  </si>
  <si>
    <t>Déjeuner bord du Mékong - transfert airport</t>
  </si>
  <si>
    <t>Après midi libre repos et piscine</t>
  </si>
  <si>
    <t>Départ 15h de l'hôtel  pour aéroport</t>
  </si>
  <si>
    <t>Avion air asia départ 18h55 arrivée 19h55</t>
  </si>
  <si>
    <t>dîner khao san road</t>
  </si>
  <si>
    <t>Transport van de vientiane à nong khai</t>
  </si>
  <si>
    <t>new siam palace ville</t>
  </si>
  <si>
    <t>Dîner hôtel ou à proximité</t>
  </si>
  <si>
    <t>J18</t>
  </si>
  <si>
    <t>Dîner Mékong crevettes sautantes + van</t>
  </si>
  <si>
    <t>Ben guesthouse chiang rai</t>
  </si>
  <si>
    <t>départ 8h pour maha sawat</t>
  </si>
  <si>
    <t>Ferry + taxi pour D Muang + picking jusuq'à l'hôtel (AR) - départ ferry à 12h00 arrivée hôtel 15h</t>
  </si>
  <si>
    <t>9h départ de l'hôtel pour visite du temple blanc</t>
  </si>
  <si>
    <t>8h30 à 10h30 visite des 2 temples</t>
  </si>
  <si>
    <t>Location motos 2 jours ou van</t>
  </si>
  <si>
    <t>visite de koh kret de 14h à 16h</t>
  </si>
  <si>
    <t>Distillerie après midi + sala keoku</t>
  </si>
  <si>
    <t>10h30 à midi marché Thassadet</t>
  </si>
  <si>
    <t>Visite ferme de thé sur la route de Mae Salong</t>
  </si>
  <si>
    <t>vol bkk à udon</t>
  </si>
  <si>
    <t>retour hotel 16h30 - 17h</t>
  </si>
  <si>
    <t>Départ 17h45 pour aéroport Udon - vol à 19h50 arrivée 20h55</t>
  </si>
  <si>
    <t>Déjeuner barge</t>
  </si>
  <si>
    <t>Arrivée Mae Salong vers 16h</t>
  </si>
  <si>
    <t>Picking bagages pour aéroport</t>
  </si>
  <si>
    <t>Hôtel Mae Salong</t>
  </si>
  <si>
    <t>(petit déjeuner Gérard ajouté)</t>
  </si>
  <si>
    <t>voiture à la journée</t>
  </si>
  <si>
    <t>14h départ pour visite distillerie (on prend les bagages)</t>
  </si>
  <si>
    <t xml:space="preserve">Dîner </t>
  </si>
  <si>
    <t>Dîner hôtel +déjeuner aéroport</t>
  </si>
  <si>
    <t>Dîner alentour orchid resort</t>
  </si>
  <si>
    <t>16h marché artisanal près d'udon</t>
  </si>
  <si>
    <t>Marché du matin Mae Salong de 7h à 8h30</t>
  </si>
  <si>
    <t>visite des villages le matin jusqu'à midi</t>
  </si>
  <si>
    <t>Dîner ver hôtel</t>
  </si>
  <si>
    <t>J19</t>
  </si>
  <si>
    <t>déjeuner à Mae Salong</t>
  </si>
  <si>
    <t>Départ 6h pour aéroport de Chiang Rai (van)</t>
  </si>
  <si>
    <t>Arrivée à 14h au village ethnique où l'on dort</t>
  </si>
  <si>
    <t>Vol pour Don Muang à 9h35 arrivée 10h55</t>
  </si>
  <si>
    <t>Départ van pour hôtel départ 15h arrivée 18h</t>
  </si>
  <si>
    <t>Prix nuit avec dîner</t>
  </si>
  <si>
    <t>Vol de don muang à surat thani à 14h25 arrivée 15h40</t>
  </si>
  <si>
    <t>Départ 7h du village pour Suan Lahu farm</t>
  </si>
  <si>
    <t>Minibus</t>
  </si>
  <si>
    <t>Arrivée vers 11h30 - prix déjeuner inclus</t>
  </si>
  <si>
    <t>Arrivée village Mu Seu vers 15h30</t>
  </si>
  <si>
    <t>Dîner et nuit sur place au village</t>
  </si>
  <si>
    <t>J20</t>
  </si>
  <si>
    <t>Départ 8h du village</t>
  </si>
  <si>
    <t>Visite hot spring en descendant et petit déjeuner sur place</t>
  </si>
  <si>
    <t>Départ 10h pour Chiang Mai arrivée midi</t>
  </si>
  <si>
    <t>Installation à l'hôtel + déjeuner - départ 14h pour vieille ville</t>
  </si>
  <si>
    <t>J21</t>
  </si>
  <si>
    <t>Départ 17h de l'hôtel pour aéroport surat thani (navette)</t>
  </si>
  <si>
    <t/>
  </si>
  <si>
    <t>Thai smile départ 15h30 arrivée 16h55</t>
  </si>
  <si>
    <t>Sampeaw pour après midi de 14 à 17h</t>
  </si>
  <si>
    <t>Vol thai smile à 19h30 pour suvarnabhumi arrivée 20h40</t>
  </si>
  <si>
    <t>J22</t>
  </si>
  <si>
    <t>J23</t>
  </si>
  <si>
    <t>J24</t>
  </si>
  <si>
    <t>Hôtel naview prasingh + transport airport</t>
  </si>
  <si>
    <t>Départ pour aéroport à 9h30 vol air asia krabi départ 11h30 arrivée 13h30</t>
  </si>
  <si>
    <t>J25</t>
  </si>
  <si>
    <t>Ferry + picking jusuq'à l'hôtel (AR) - départ ferry à 15h00 arrivée au port 18h00</t>
  </si>
  <si>
    <t>J26</t>
  </si>
  <si>
    <t>J27</t>
  </si>
  <si>
    <t>J28</t>
  </si>
  <si>
    <t>Départ hôtel pour port à midi</t>
  </si>
  <si>
    <t>Ferry (long tail) pour Krabi airport - 45mn arrivée port krabi vers 12h45</t>
  </si>
  <si>
    <t>Van pour airport</t>
  </si>
  <si>
    <t>Arrivée airport 13h30</t>
  </si>
  <si>
    <t>Déjeuner airport</t>
  </si>
  <si>
    <t>vol krabi à suvarnabhumi à 15h40 arrivée 17h (thai smile)</t>
  </si>
  <si>
    <t>CI16T3</t>
  </si>
  <si>
    <t>Route de la soie (avec van)</t>
  </si>
  <si>
    <t>Route de la soie + van</t>
  </si>
  <si>
    <t>Taux de Change en date du 22 octobre 2021</t>
  </si>
  <si>
    <t>22/10/2021 07:05 UTC</t>
  </si>
  <si>
    <t>*** A NOTER QUE LA MISE A JOUR DE LA PARITE EURO ET BAHT N'EST PAS OPERATIONNELLE SUR MOBILE***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</si>
</sst>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#,##0\ &quot;€&quot;;[Red]\-#,##0\ &quot;€&quot;"/>
    <numFmt numFmtId="164" formatCode="#,##0\ &quot;€&quot;"/>
    <numFmt numFmtId="165" formatCode="#,##0.00\ &quot;€&quot;"/>
    <numFmt numFmtId="166" formatCode="#,##0.000\ &quot;€&quot;"/>
    <numFmt numFmtId="167" formatCode="0.0000"/>
    <numFmt numFmtId="168" formatCode="#,##0.00\ [$USD]"/>
    <numFmt numFmtId="169" formatCode="0.00000"/>
    <numFmt numFmtId="170" formatCode="0.00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7">
    <xf numFmtId="0" fontId="0" fillId="0" borderId="0" xfId="0"/>
    <xf numFmtId="0" fontId="1" fillId="0" borderId="0" xfId="0" applyFont="1"/>
    <xf numFmtId="0" fontId="0" fillId="0" borderId="1" xfId="0" applyBorder="1"/>
    <xf numFmtId="6" fontId="0" fillId="0" borderId="0" xfId="0" applyNumberFormat="1"/>
    <xf numFmtId="164" fontId="0" fillId="0" borderId="0" xfId="0" applyNumberFormat="1"/>
    <xf numFmtId="0" fontId="1" fillId="0" borderId="0" xfId="0" applyFont="1" applyAlignment="1">
      <alignment horizontal="left"/>
    </xf>
    <xf numFmtId="0" fontId="1" fillId="3" borderId="1" xfId="0" applyFont="1" applyFill="1" applyBorder="1"/>
    <xf numFmtId="0" fontId="3" fillId="0" borderId="0" xfId="0" applyFont="1"/>
    <xf numFmtId="0" fontId="1" fillId="3" borderId="6" xfId="0" applyFont="1" applyFill="1" applyBorder="1"/>
    <xf numFmtId="0" fontId="1" fillId="0" borderId="1" xfId="0" applyFont="1" applyFill="1" applyBorder="1" applyAlignment="1"/>
    <xf numFmtId="0" fontId="1" fillId="3" borderId="4" xfId="0" applyFont="1" applyFill="1" applyBorder="1" applyAlignment="1"/>
    <xf numFmtId="0" fontId="1" fillId="3" borderId="5" xfId="0" applyFont="1" applyFill="1" applyBorder="1" applyAlignment="1"/>
    <xf numFmtId="0" fontId="1" fillId="0" borderId="1" xfId="0" applyFont="1" applyFill="1" applyBorder="1"/>
    <xf numFmtId="164" fontId="1" fillId="0" borderId="1" xfId="0" applyNumberFormat="1" applyFont="1" applyBorder="1"/>
    <xf numFmtId="164" fontId="0" fillId="0" borderId="0" xfId="0" applyNumberFormat="1" applyFill="1"/>
    <xf numFmtId="165" fontId="0" fillId="0" borderId="0" xfId="0" applyNumberFormat="1" applyFill="1"/>
    <xf numFmtId="166" fontId="0" fillId="0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/>
    <xf numFmtId="0" fontId="1" fillId="3" borderId="3" xfId="0" applyFont="1" applyFill="1" applyBorder="1" applyAlignment="1"/>
    <xf numFmtId="0" fontId="1" fillId="0" borderId="0" xfId="0" applyFont="1" applyAlignment="1">
      <alignment horizontal="center"/>
    </xf>
    <xf numFmtId="0" fontId="4" fillId="0" borderId="0" xfId="0" applyFont="1"/>
    <xf numFmtId="0" fontId="0" fillId="0" borderId="0" xfId="0" applyFill="1"/>
    <xf numFmtId="0" fontId="0" fillId="2" borderId="0" xfId="0" applyFill="1"/>
    <xf numFmtId="2" fontId="0" fillId="0" borderId="0" xfId="0" applyNumberFormat="1"/>
    <xf numFmtId="1" fontId="0" fillId="0" borderId="0" xfId="0" applyNumberFormat="1"/>
    <xf numFmtId="14" fontId="4" fillId="0" borderId="0" xfId="0" applyNumberFormat="1" applyFont="1"/>
    <xf numFmtId="10" fontId="4" fillId="0" borderId="0" xfId="0" applyNumberFormat="1" applyFont="1"/>
    <xf numFmtId="0" fontId="5" fillId="0" borderId="0" xfId="1" applyAlignment="1" applyProtection="1"/>
    <xf numFmtId="0" fontId="6" fillId="0" borderId="0" xfId="1" quotePrefix="1" applyFont="1" applyAlignment="1" applyProtection="1"/>
    <xf numFmtId="2" fontId="4" fillId="0" borderId="0" xfId="0" applyNumberFormat="1" applyFont="1"/>
    <xf numFmtId="0" fontId="2" fillId="0" borderId="0" xfId="0" applyFont="1"/>
    <xf numFmtId="0" fontId="6" fillId="0" borderId="0" xfId="1" applyFont="1" applyAlignment="1" applyProtection="1"/>
    <xf numFmtId="0" fontId="7" fillId="0" borderId="0" xfId="0" applyFont="1" applyFill="1" applyBorder="1"/>
    <xf numFmtId="2" fontId="2" fillId="0" borderId="0" xfId="0" applyNumberFormat="1" applyFont="1" applyFill="1"/>
    <xf numFmtId="2" fontId="7" fillId="0" borderId="0" xfId="0" applyNumberFormat="1" applyFont="1" applyFill="1"/>
    <xf numFmtId="2" fontId="2" fillId="0" borderId="0" xfId="0" applyNumberFormat="1" applyFont="1"/>
    <xf numFmtId="167" fontId="1" fillId="0" borderId="1" xfId="0" applyNumberFormat="1" applyFont="1" applyBorder="1" applyAlignment="1">
      <alignment horizontal="center"/>
    </xf>
    <xf numFmtId="0" fontId="7" fillId="0" borderId="0" xfId="0" applyFont="1"/>
    <xf numFmtId="2" fontId="7" fillId="0" borderId="0" xfId="0" applyNumberFormat="1" applyFont="1"/>
    <xf numFmtId="168" fontId="7" fillId="0" borderId="0" xfId="0" applyNumberFormat="1" applyFont="1"/>
    <xf numFmtId="169" fontId="1" fillId="0" borderId="1" xfId="0" applyNumberFormat="1" applyFont="1" applyBorder="1" applyAlignment="1">
      <alignment horizontal="center"/>
    </xf>
    <xf numFmtId="165" fontId="7" fillId="0" borderId="0" xfId="0" applyNumberFormat="1" applyFont="1"/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2" fontId="1" fillId="0" borderId="0" xfId="0" applyNumberFormat="1" applyFont="1"/>
    <xf numFmtId="0" fontId="1" fillId="0" borderId="0" xfId="0" applyFont="1" applyFill="1" applyBorder="1"/>
    <xf numFmtId="16" fontId="7" fillId="0" borderId="0" xfId="0" applyNumberFormat="1" applyFont="1"/>
    <xf numFmtId="10" fontId="7" fillId="0" borderId="0" xfId="0" applyNumberFormat="1" applyFont="1"/>
    <xf numFmtId="168" fontId="0" fillId="0" borderId="0" xfId="0" applyNumberFormat="1"/>
    <xf numFmtId="0" fontId="7" fillId="0" borderId="0" xfId="0" applyFont="1" applyAlignment="1">
      <alignment horizontal="right"/>
    </xf>
    <xf numFmtId="16" fontId="0" fillId="0" borderId="0" xfId="0" applyNumberFormat="1"/>
    <xf numFmtId="16" fontId="0" fillId="0" borderId="0" xfId="0" applyNumberFormat="1" applyFill="1"/>
    <xf numFmtId="169" fontId="0" fillId="0" borderId="0" xfId="0" applyNumberFormat="1" applyFill="1"/>
    <xf numFmtId="167" fontId="0" fillId="0" borderId="0" xfId="0" applyNumberFormat="1" applyFill="1" applyAlignment="1">
      <alignment horizontal="left"/>
    </xf>
    <xf numFmtId="4" fontId="0" fillId="0" borderId="0" xfId="0" applyNumberFormat="1" applyFill="1"/>
    <xf numFmtId="170" fontId="0" fillId="0" borderId="0" xfId="0" applyNumberFormat="1"/>
    <xf numFmtId="0" fontId="0" fillId="0" borderId="0" xfId="0" applyAlignment="1">
      <alignment horizontal="right"/>
    </xf>
    <xf numFmtId="0" fontId="0" fillId="4" borderId="0" xfId="0" applyFill="1"/>
    <xf numFmtId="0" fontId="0" fillId="5" borderId="0" xfId="0" applyFill="1"/>
    <xf numFmtId="0" fontId="4" fillId="0" borderId="0" xfId="0" applyFont="1" applyFill="1"/>
    <xf numFmtId="0" fontId="4" fillId="6" borderId="0" xfId="0" applyFont="1" applyFill="1"/>
    <xf numFmtId="2" fontId="0" fillId="0" borderId="0" xfId="0" applyNumberFormat="1" applyFill="1"/>
    <xf numFmtId="0" fontId="8" fillId="4" borderId="0" xfId="0" applyFont="1" applyFill="1" applyAlignment="1">
      <alignment horizontal="center"/>
    </xf>
    <xf numFmtId="0" fontId="0" fillId="6" borderId="0" xfId="0" applyFill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2" fontId="0" fillId="2" borderId="0" xfId="0" applyNumberFormat="1" applyFill="1"/>
    <xf numFmtId="0" fontId="0" fillId="0" borderId="0" xfId="0" applyFont="1"/>
    <xf numFmtId="1" fontId="0" fillId="0" borderId="0" xfId="0" applyNumberFormat="1" applyFill="1"/>
    <xf numFmtId="1" fontId="0" fillId="0" borderId="0" xfId="0" applyNumberFormat="1" applyFill="1" applyAlignment="1">
      <alignment horizontal="right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4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1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Lien hypertexte" xfId="1" builtinId="8"/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majorrates" refreshOnLoad="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fr.exchange-rates.org/majorrate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2"/>
  <sheetViews>
    <sheetView showGridLines="0" tabSelected="1" zoomScaleNormal="100" workbookViewId="0">
      <selection activeCell="L20" sqref="L20"/>
    </sheetView>
  </sheetViews>
  <sheetFormatPr baseColWidth="10" defaultRowHeight="15" x14ac:dyDescent="0.25"/>
  <cols>
    <col min="1" max="1" width="0.85546875" customWidth="1"/>
    <col min="3" max="3" width="6" customWidth="1"/>
    <col min="4" max="4" width="11" bestFit="1" customWidth="1"/>
    <col min="5" max="5" width="10.42578125" customWidth="1"/>
    <col min="6" max="6" width="10.140625" customWidth="1"/>
    <col min="7" max="8" width="10.42578125" customWidth="1"/>
    <col min="9" max="9" width="10.7109375" customWidth="1"/>
    <col min="13" max="17" width="11.42578125" hidden="1" customWidth="1"/>
    <col min="18" max="18" width="11.42578125" customWidth="1"/>
  </cols>
  <sheetData>
    <row r="1" spans="2:14" x14ac:dyDescent="0.25">
      <c r="B1" s="79" t="s">
        <v>18</v>
      </c>
      <c r="C1" s="79"/>
      <c r="D1" s="79"/>
      <c r="E1" s="79"/>
      <c r="F1" s="79"/>
      <c r="G1" s="79"/>
      <c r="H1" s="79"/>
      <c r="I1" s="79"/>
      <c r="J1" s="79"/>
      <c r="K1" s="79"/>
      <c r="M1" t="s">
        <v>1</v>
      </c>
      <c r="N1">
        <v>1.0649999999999999</v>
      </c>
    </row>
    <row r="2" spans="2:14" x14ac:dyDescent="0.25">
      <c r="B2" s="5" t="s">
        <v>19</v>
      </c>
      <c r="C2" s="17"/>
      <c r="D2" s="17"/>
      <c r="E2" s="17"/>
      <c r="F2" s="17"/>
      <c r="G2" s="17"/>
      <c r="H2" s="18"/>
      <c r="I2" s="17"/>
      <c r="M2" t="s">
        <v>121</v>
      </c>
      <c r="N2">
        <v>35.714285699999998</v>
      </c>
    </row>
    <row r="3" spans="2:14" x14ac:dyDescent="0.25">
      <c r="B3" s="5" t="s">
        <v>20</v>
      </c>
      <c r="C3" s="17"/>
      <c r="D3" s="17"/>
      <c r="E3" s="17"/>
      <c r="F3" s="17"/>
      <c r="G3" s="17"/>
      <c r="H3" s="18"/>
      <c r="I3" s="17"/>
      <c r="M3" t="s">
        <v>122</v>
      </c>
      <c r="N3" s="59">
        <f>+Feuil2!M12</f>
        <v>38.774718883288095</v>
      </c>
    </row>
    <row r="4" spans="2:14" x14ac:dyDescent="0.25">
      <c r="B4" s="5" t="s">
        <v>21</v>
      </c>
      <c r="C4" s="20"/>
      <c r="D4" s="20"/>
      <c r="E4" s="20"/>
      <c r="F4" s="20"/>
      <c r="G4" s="20"/>
      <c r="H4" s="20"/>
      <c r="I4" s="20"/>
    </row>
    <row r="5" spans="2:14" x14ac:dyDescent="0.25">
      <c r="B5" s="5" t="s">
        <v>15</v>
      </c>
      <c r="C5" s="17"/>
      <c r="D5" s="17"/>
      <c r="E5" s="17"/>
      <c r="F5" s="17"/>
      <c r="G5" s="17"/>
      <c r="H5" s="18"/>
      <c r="I5" s="17"/>
    </row>
    <row r="6" spans="2:14" x14ac:dyDescent="0.25">
      <c r="B6" s="5" t="s">
        <v>16</v>
      </c>
      <c r="C6" s="17"/>
      <c r="D6" s="17"/>
      <c r="E6" s="17"/>
      <c r="F6" s="17"/>
      <c r="G6" s="17"/>
      <c r="H6" s="18"/>
      <c r="I6" s="17"/>
    </row>
    <row r="7" spans="2:14" x14ac:dyDescent="0.25">
      <c r="B7" s="5" t="s">
        <v>22</v>
      </c>
      <c r="C7" s="17"/>
      <c r="D7" s="17"/>
      <c r="E7" s="17"/>
      <c r="F7" s="17"/>
      <c r="G7" s="17"/>
      <c r="H7" s="18"/>
      <c r="I7" s="17"/>
    </row>
    <row r="8" spans="2:14" x14ac:dyDescent="0.25">
      <c r="B8" s="5" t="s">
        <v>23</v>
      </c>
      <c r="C8" s="17"/>
      <c r="D8" s="17"/>
      <c r="E8" s="17"/>
      <c r="F8" s="17"/>
      <c r="G8" s="17"/>
      <c r="H8" s="18"/>
      <c r="I8" s="17"/>
    </row>
    <row r="9" spans="2:14" x14ac:dyDescent="0.25">
      <c r="B9" s="5" t="s">
        <v>17</v>
      </c>
      <c r="C9" s="17"/>
      <c r="D9" s="17"/>
      <c r="E9" s="17"/>
      <c r="F9" s="17"/>
      <c r="G9" s="17"/>
      <c r="H9" s="18"/>
      <c r="I9" s="17"/>
    </row>
    <row r="10" spans="2:14" x14ac:dyDescent="0.25">
      <c r="B10" s="5"/>
      <c r="C10" s="23"/>
      <c r="D10" s="23"/>
      <c r="E10" s="23"/>
      <c r="F10" s="23"/>
      <c r="G10" s="23"/>
      <c r="H10" s="23"/>
      <c r="I10" s="23"/>
    </row>
    <row r="11" spans="2:14" x14ac:dyDescent="0.25">
      <c r="B11" s="24" t="s">
        <v>24</v>
      </c>
      <c r="C11" s="23"/>
      <c r="D11" s="23"/>
      <c r="E11" s="23"/>
      <c r="F11" s="23"/>
      <c r="G11" s="23"/>
      <c r="H11" s="23"/>
      <c r="I11" s="23"/>
    </row>
    <row r="12" spans="2:14" x14ac:dyDescent="0.25">
      <c r="B12" s="86" t="s">
        <v>933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2:14" x14ac:dyDescent="0.25">
      <c r="B13" s="17"/>
      <c r="C13" s="17"/>
      <c r="D13" s="17"/>
      <c r="E13" s="17"/>
      <c r="F13" s="17"/>
      <c r="G13" s="17"/>
      <c r="H13" s="18"/>
      <c r="I13" s="17"/>
    </row>
    <row r="14" spans="2:14" x14ac:dyDescent="0.25">
      <c r="B14" s="7" t="s">
        <v>0</v>
      </c>
      <c r="E14" s="76" t="s">
        <v>2</v>
      </c>
      <c r="F14" s="77"/>
      <c r="G14" s="77"/>
      <c r="H14" s="77"/>
      <c r="I14" s="78"/>
    </row>
    <row r="15" spans="2:14" x14ac:dyDescent="0.25">
      <c r="D15" s="1"/>
      <c r="E15" s="19" t="s">
        <v>4</v>
      </c>
      <c r="F15" s="21" t="s">
        <v>12</v>
      </c>
      <c r="G15" s="22" t="s">
        <v>13</v>
      </c>
      <c r="H15" s="22" t="s">
        <v>14</v>
      </c>
      <c r="I15" s="22"/>
    </row>
    <row r="16" spans="2:14" x14ac:dyDescent="0.25">
      <c r="D16" s="6" t="s">
        <v>7</v>
      </c>
      <c r="E16" s="6" t="s">
        <v>2</v>
      </c>
      <c r="F16" s="6" t="s">
        <v>2</v>
      </c>
      <c r="G16" s="6" t="s">
        <v>2</v>
      </c>
      <c r="H16" s="6" t="s">
        <v>2</v>
      </c>
      <c r="I16" s="6" t="s">
        <v>3</v>
      </c>
    </row>
    <row r="17" spans="2:17" x14ac:dyDescent="0.25">
      <c r="B17" s="10"/>
      <c r="C17" s="11"/>
      <c r="D17" s="11"/>
      <c r="E17" s="76" t="s">
        <v>11</v>
      </c>
      <c r="F17" s="77"/>
      <c r="G17" s="77"/>
      <c r="H17" s="77"/>
      <c r="I17" s="78"/>
      <c r="J17" s="3"/>
      <c r="K17" s="15"/>
      <c r="L17" s="4"/>
    </row>
    <row r="18" spans="2:17" x14ac:dyDescent="0.25">
      <c r="B18" s="6" t="s">
        <v>5</v>
      </c>
      <c r="C18" s="8"/>
      <c r="D18" s="12" t="s">
        <v>8</v>
      </c>
      <c r="E18" s="13">
        <f>+M18</f>
        <v>3488.6934997825006</v>
      </c>
      <c r="F18" s="13">
        <f t="shared" ref="F18:I22" si="0">+N18</f>
        <v>2110.4370378112499</v>
      </c>
      <c r="G18" s="13">
        <f t="shared" si="0"/>
        <v>1651.0182171541671</v>
      </c>
      <c r="H18" s="13">
        <f t="shared" si="0"/>
        <v>1457.512805601875</v>
      </c>
      <c r="I18" s="13">
        <f t="shared" si="0"/>
        <v>252.74200000000002</v>
      </c>
      <c r="J18" s="3"/>
      <c r="K18" s="16"/>
      <c r="L18" s="4"/>
      <c r="M18" s="74">
        <f>+((Feuil1!PF132/2)*1.07)*1.03</f>
        <v>3488.6934997825006</v>
      </c>
      <c r="N18" s="74">
        <f>+((Feuil1!OZ130/2)*1.07)*1.03</f>
        <v>2110.4370378112499</v>
      </c>
      <c r="O18" s="74">
        <f>+((Feuil1!OT128/2)*1.07)*1.03</f>
        <v>1651.0182171541671</v>
      </c>
      <c r="P18" s="74">
        <f>+((Feuil1!ON126/2)*1.07)*1.03</f>
        <v>1457.512805601875</v>
      </c>
      <c r="Q18" s="28">
        <f>+Feuil1!ON122/2</f>
        <v>252.74200000000002</v>
      </c>
    </row>
    <row r="19" spans="2:17" x14ac:dyDescent="0.25">
      <c r="B19" s="6" t="s">
        <v>5</v>
      </c>
      <c r="C19" s="8"/>
      <c r="D19" s="12" t="s">
        <v>9</v>
      </c>
      <c r="E19" s="13">
        <f t="shared" ref="E19:E22" si="1">+M19</f>
        <v>3728.8265585940003</v>
      </c>
      <c r="F19" s="13">
        <f t="shared" si="0"/>
        <v>2355.2101773295008</v>
      </c>
      <c r="G19" s="13">
        <f t="shared" si="0"/>
        <v>1897.3380502413336</v>
      </c>
      <c r="H19" s="13">
        <f t="shared" si="0"/>
        <v>1682.6135661972501</v>
      </c>
      <c r="I19" s="13">
        <f t="shared" si="0"/>
        <v>366.86275000000001</v>
      </c>
      <c r="J19" s="3"/>
      <c r="K19" s="16"/>
      <c r="L19" s="4"/>
      <c r="M19" s="74">
        <f>+((Feuil1!OH141/2)*1.07)*1.03</f>
        <v>3728.8265585940003</v>
      </c>
      <c r="N19" s="74">
        <f>+((Feuil1!OB139/2)*1.07)*1.03</f>
        <v>2355.2101773295008</v>
      </c>
      <c r="O19" s="74">
        <f>+((Feuil1!NV137/2)*1.07)*1.03</f>
        <v>1897.3380502413336</v>
      </c>
      <c r="P19" s="74">
        <f>+((Feuil1!NP135/2)*1.07)*1.03</f>
        <v>1682.6135661972501</v>
      </c>
      <c r="Q19" s="28">
        <f>+Feuil1!NP131/2</f>
        <v>366.86275000000001</v>
      </c>
    </row>
    <row r="20" spans="2:17" x14ac:dyDescent="0.25">
      <c r="B20" s="6" t="s">
        <v>5</v>
      </c>
      <c r="C20" s="8"/>
      <c r="D20" s="12" t="s">
        <v>928</v>
      </c>
      <c r="E20" s="13">
        <f t="shared" si="1"/>
        <v>3403.2392722490004</v>
      </c>
      <c r="F20" s="13">
        <f t="shared" si="0"/>
        <v>1998.9116676850001</v>
      </c>
      <c r="G20" s="13">
        <f t="shared" si="0"/>
        <v>1530.8024661636666</v>
      </c>
      <c r="H20" s="13">
        <f t="shared" si="0"/>
        <v>1296.7478654030003</v>
      </c>
      <c r="I20" s="13">
        <f t="shared" si="0"/>
        <v>221.02029999999999</v>
      </c>
      <c r="J20" s="3"/>
      <c r="K20" s="16"/>
      <c r="L20" s="4"/>
      <c r="M20" s="74">
        <f>+((Feuil1!RU143/2)*1.07)*1.03</f>
        <v>3403.2392722490004</v>
      </c>
      <c r="N20" s="74">
        <f>+((Feuil1!RP141/2)*1.07)*1.03</f>
        <v>1998.9116676850001</v>
      </c>
      <c r="O20" s="74">
        <f>+((Feuil1!RK139/2)*1.07)*1.03</f>
        <v>1530.8024661636666</v>
      </c>
      <c r="P20" s="75">
        <f>+((Feuil1!RF137/2)*1.07)*1.03</f>
        <v>1296.7478654030003</v>
      </c>
      <c r="Q20" s="28">
        <f>+Feuil1!RE133/2</f>
        <v>221.02029999999999</v>
      </c>
    </row>
    <row r="21" spans="2:17" x14ac:dyDescent="0.25">
      <c r="B21" s="10" t="s">
        <v>6</v>
      </c>
      <c r="C21" s="11"/>
      <c r="D21" s="9" t="s">
        <v>10</v>
      </c>
      <c r="E21" s="13">
        <f t="shared" si="1"/>
        <v>4733.1422732120009</v>
      </c>
      <c r="F21" s="13">
        <f t="shared" si="0"/>
        <v>2937.31527511575</v>
      </c>
      <c r="G21" s="13">
        <f t="shared" si="0"/>
        <v>2339.4168547253335</v>
      </c>
      <c r="H21" s="13">
        <f t="shared" si="0"/>
        <v>2077.773040717625</v>
      </c>
      <c r="I21" s="13">
        <f t="shared" si="0"/>
        <v>343.27779500000003</v>
      </c>
      <c r="J21" s="3"/>
      <c r="K21" s="14"/>
      <c r="L21" s="4"/>
      <c r="M21" s="74">
        <f>+((Feuil1!NK170/2)*1.07)*1.03</f>
        <v>4733.1422732120009</v>
      </c>
      <c r="N21" s="74">
        <f>+((Feuil1!NE168/2)*1.07)*1.03</f>
        <v>2937.31527511575</v>
      </c>
      <c r="O21" s="74">
        <f>+((Feuil1!MY166/2)*1.07)*1.03</f>
        <v>2339.4168547253335</v>
      </c>
      <c r="P21" s="74">
        <f>+((Feuil1!MS164/2)*1.07)*1.03</f>
        <v>2077.773040717625</v>
      </c>
      <c r="Q21" s="28">
        <f>+Feuil1!MS160/2</f>
        <v>343.27779500000003</v>
      </c>
    </row>
    <row r="22" spans="2:17" x14ac:dyDescent="0.25">
      <c r="B22" s="10" t="s">
        <v>6</v>
      </c>
      <c r="C22" s="11"/>
      <c r="D22" s="9" t="s">
        <v>130</v>
      </c>
      <c r="E22" s="13">
        <f t="shared" si="1"/>
        <v>4599.8518690814999</v>
      </c>
      <c r="F22" s="13">
        <f t="shared" si="0"/>
        <v>2714.4279680275004</v>
      </c>
      <c r="G22" s="13">
        <f t="shared" si="0"/>
        <v>2085.9533343428334</v>
      </c>
      <c r="H22" s="13">
        <f>+P22</f>
        <v>1771.7160175005001</v>
      </c>
      <c r="I22" s="13">
        <f>+Q22</f>
        <v>359.31917500000003</v>
      </c>
      <c r="J22" s="3"/>
      <c r="K22" s="14"/>
      <c r="L22" s="4"/>
      <c r="M22" s="74">
        <f>+((Feuil1!SO171*1.07)*1.03)/2</f>
        <v>4599.8518690814999</v>
      </c>
      <c r="N22" s="74">
        <f>+((Feuil1!SJ169*1.07)*1.03)/2</f>
        <v>2714.4279680275004</v>
      </c>
      <c r="O22" s="74">
        <f>+((Feuil1!SE167*1.07)*1.03)/2</f>
        <v>2085.9533343428334</v>
      </c>
      <c r="P22" s="74">
        <f>+((Feuil1!RZ165*1.07)*1.03)/2</f>
        <v>1771.7160175005001</v>
      </c>
      <c r="Q22" s="28">
        <f>+Feuil1!RX161/2</f>
        <v>359.31917500000003</v>
      </c>
    </row>
  </sheetData>
  <sheetProtection password="C67A" sheet="1" objects="1" scenarios="1" selectLockedCells="1" selectUnlockedCells="1"/>
  <mergeCells count="4">
    <mergeCell ref="E14:I14"/>
    <mergeCell ref="B1:K1"/>
    <mergeCell ref="E17:I17"/>
    <mergeCell ref="B12:L1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J256"/>
  <sheetViews>
    <sheetView topLeftCell="RV127" zoomScale="80" zoomScaleNormal="80" workbookViewId="0">
      <selection activeCell="RY145" sqref="RY145"/>
    </sheetView>
  </sheetViews>
  <sheetFormatPr baseColWidth="10" defaultRowHeight="15" x14ac:dyDescent="0.25"/>
  <cols>
    <col min="1" max="1" width="11.85546875" customWidth="1"/>
    <col min="5" max="5" width="11.7109375" customWidth="1"/>
    <col min="6" max="8" width="12.85546875" customWidth="1"/>
    <col min="9" max="31" width="12.85546875" hidden="1" customWidth="1"/>
    <col min="34" max="34" width="37.28515625" customWidth="1"/>
    <col min="35" max="35" width="13" customWidth="1"/>
    <col min="37" max="37" width="11.42578125" customWidth="1"/>
    <col min="38" max="55" width="11.42578125" hidden="1" customWidth="1"/>
    <col min="57" max="57" width="53.140625" customWidth="1"/>
    <col min="60" max="60" width="11.42578125" style="25"/>
    <col min="61" max="74" width="11.42578125" hidden="1" customWidth="1"/>
    <col min="76" max="76" width="53.140625" customWidth="1"/>
    <col min="79" max="79" width="11.42578125" style="25"/>
    <col min="80" max="84" width="11.42578125" style="25" hidden="1" customWidth="1"/>
    <col min="85" max="94" width="11.42578125" hidden="1" customWidth="1"/>
    <col min="96" max="96" width="55" customWidth="1"/>
    <col min="99" max="99" width="11.42578125" style="25" customWidth="1"/>
    <col min="100" max="114" width="11.42578125" hidden="1" customWidth="1"/>
    <col min="116" max="116" width="62.85546875" customWidth="1"/>
    <col min="119" max="119" width="11.42578125" customWidth="1"/>
    <col min="120" max="134" width="11.42578125" hidden="1" customWidth="1"/>
    <col min="136" max="136" width="70.7109375" bestFit="1" customWidth="1"/>
    <col min="139" max="139" width="11.42578125" customWidth="1"/>
    <col min="140" max="154" width="11.42578125" hidden="1" customWidth="1"/>
    <col min="156" max="156" width="83" bestFit="1" customWidth="1"/>
    <col min="160" max="173" width="11.42578125" hidden="1" customWidth="1"/>
    <col min="175" max="175" width="83" bestFit="1" customWidth="1"/>
    <col min="179" max="192" width="11.42578125" hidden="1" customWidth="1"/>
    <col min="194" max="194" width="83" bestFit="1" customWidth="1"/>
    <col min="197" max="197" width="11" customWidth="1"/>
    <col min="198" max="211" width="11.42578125" hidden="1" customWidth="1"/>
    <col min="213" max="213" width="62.85546875" customWidth="1"/>
    <col min="216" max="216" width="11.42578125" customWidth="1"/>
    <col min="217" max="217" width="11.42578125" hidden="1" customWidth="1"/>
    <col min="218" max="218" width="62.85546875" hidden="1" customWidth="1"/>
    <col min="219" max="222" width="11.42578125" hidden="1" customWidth="1"/>
    <col min="223" max="223" width="62.85546875" hidden="1" customWidth="1"/>
    <col min="224" max="227" width="11.42578125" hidden="1" customWidth="1"/>
    <col min="228" max="228" width="62.85546875" hidden="1" customWidth="1"/>
    <col min="229" max="230" width="11.42578125" hidden="1" customWidth="1"/>
    <col min="231" max="231" width="11.42578125" customWidth="1"/>
    <col min="232" max="232" width="62.85546875" customWidth="1"/>
    <col min="233" max="235" width="11.42578125" customWidth="1"/>
    <col min="236" max="236" width="11.42578125" hidden="1" customWidth="1"/>
    <col min="237" max="237" width="62.85546875" hidden="1" customWidth="1"/>
    <col min="238" max="241" width="11.42578125" hidden="1" customWidth="1"/>
    <col min="242" max="242" width="62.85546875" hidden="1" customWidth="1"/>
    <col min="243" max="246" width="11.42578125" hidden="1" customWidth="1"/>
    <col min="247" max="247" width="62.85546875" hidden="1" customWidth="1"/>
    <col min="248" max="250" width="11.42578125" hidden="1" customWidth="1"/>
    <col min="259" max="282" width="11.42578125" hidden="1" customWidth="1"/>
    <col min="284" max="284" width="60.28515625" customWidth="1"/>
    <col min="285" max="285" width="14.42578125" customWidth="1"/>
    <col min="289" max="306" width="11.42578125" hidden="1" customWidth="1"/>
    <col min="308" max="308" width="79.42578125" bestFit="1" customWidth="1"/>
    <col min="309" max="309" width="14.42578125" customWidth="1"/>
    <col min="313" max="330" width="11.42578125" hidden="1" customWidth="1"/>
    <col min="332" max="332" width="79.42578125" bestFit="1" customWidth="1"/>
    <col min="337" max="353" width="11.42578125" customWidth="1"/>
    <col min="355" max="355" width="79.42578125" customWidth="1"/>
    <col min="356" max="356" width="13" customWidth="1"/>
    <col min="360" max="376" width="11.42578125" customWidth="1"/>
    <col min="378" max="378" width="79.42578125" customWidth="1"/>
    <col min="383" max="400" width="11.42578125" customWidth="1"/>
    <col min="402" max="402" width="79.42578125" customWidth="1"/>
    <col min="407" max="424" width="11.42578125" customWidth="1"/>
    <col min="426" max="426" width="79.42578125" bestFit="1" customWidth="1"/>
    <col min="430" max="430" width="11.42578125" customWidth="1"/>
    <col min="431" max="448" width="11.42578125" hidden="1" customWidth="1"/>
    <col min="450" max="450" width="78" bestFit="1" customWidth="1"/>
    <col min="453" max="453" width="11.42578125" customWidth="1"/>
    <col min="454" max="470" width="11.42578125" hidden="1" customWidth="1"/>
    <col min="472" max="472" width="78" bestFit="1" customWidth="1"/>
    <col min="476" max="490" width="11.42578125" customWidth="1"/>
    <col min="491" max="491" width="79.42578125" bestFit="1" customWidth="1"/>
    <col min="494" max="510" width="11.42578125" customWidth="1"/>
    <col min="512" max="512" width="79.42578125" bestFit="1" customWidth="1"/>
  </cols>
  <sheetData>
    <row r="1" spans="1:514" x14ac:dyDescent="0.25">
      <c r="A1" t="s">
        <v>131</v>
      </c>
      <c r="C1">
        <f>+Feuil2!M12</f>
        <v>38.774718883288095</v>
      </c>
      <c r="H1" s="61"/>
      <c r="AF1" t="s">
        <v>132</v>
      </c>
    </row>
    <row r="2" spans="1:514" x14ac:dyDescent="0.25">
      <c r="E2" t="s">
        <v>133</v>
      </c>
      <c r="H2" s="62"/>
      <c r="AF2" t="s">
        <v>134</v>
      </c>
    </row>
    <row r="3" spans="1:514" x14ac:dyDescent="0.25">
      <c r="A3" t="s">
        <v>135</v>
      </c>
      <c r="E3" t="s">
        <v>136</v>
      </c>
      <c r="H3" s="26"/>
      <c r="AF3" t="s">
        <v>137</v>
      </c>
    </row>
    <row r="4" spans="1:514" x14ac:dyDescent="0.25">
      <c r="A4" t="s">
        <v>138</v>
      </c>
      <c r="E4" t="s">
        <v>139</v>
      </c>
      <c r="H4" s="25"/>
    </row>
    <row r="6" spans="1:514" x14ac:dyDescent="0.25">
      <c r="E6" t="s">
        <v>140</v>
      </c>
      <c r="BD6" s="27"/>
      <c r="BE6" s="27"/>
    </row>
    <row r="7" spans="1:514" x14ac:dyDescent="0.25">
      <c r="A7" t="s">
        <v>141</v>
      </c>
      <c r="F7" t="s">
        <v>142</v>
      </c>
      <c r="BD7" s="27"/>
      <c r="BE7" s="27"/>
    </row>
    <row r="8" spans="1:514" x14ac:dyDescent="0.25">
      <c r="A8" t="s">
        <v>143</v>
      </c>
      <c r="B8" t="s">
        <v>144</v>
      </c>
      <c r="C8" t="s">
        <v>145</v>
      </c>
      <c r="E8" t="s">
        <v>146</v>
      </c>
      <c r="G8" t="s">
        <v>147</v>
      </c>
      <c r="BD8" s="27"/>
      <c r="BE8" s="27"/>
    </row>
    <row r="9" spans="1:514" x14ac:dyDescent="0.25">
      <c r="A9" t="s">
        <v>148</v>
      </c>
      <c r="B9" t="s">
        <v>148</v>
      </c>
      <c r="C9" t="s">
        <v>148</v>
      </c>
      <c r="E9" t="s">
        <v>149</v>
      </c>
      <c r="BD9" s="27"/>
      <c r="BE9" s="27"/>
    </row>
    <row r="10" spans="1:514" x14ac:dyDescent="0.25">
      <c r="A10" t="s">
        <v>150</v>
      </c>
      <c r="B10" t="s">
        <v>150</v>
      </c>
      <c r="C10" t="s">
        <v>150</v>
      </c>
    </row>
    <row r="11" spans="1:514" x14ac:dyDescent="0.25">
      <c r="A11" t="s">
        <v>151</v>
      </c>
      <c r="B11" t="s">
        <v>151</v>
      </c>
      <c r="C11" t="s">
        <v>151</v>
      </c>
    </row>
    <row r="12" spans="1:514" x14ac:dyDescent="0.25">
      <c r="B12" t="s">
        <v>152</v>
      </c>
      <c r="C12" t="s">
        <v>152</v>
      </c>
    </row>
    <row r="13" spans="1:514" x14ac:dyDescent="0.25">
      <c r="C13" t="s">
        <v>153</v>
      </c>
    </row>
    <row r="14" spans="1:514" x14ac:dyDescent="0.25">
      <c r="C14" t="s">
        <v>154</v>
      </c>
      <c r="BX14" s="63" t="s">
        <v>155</v>
      </c>
      <c r="CR14" s="63" t="s">
        <v>156</v>
      </c>
      <c r="DL14" s="63" t="s">
        <v>156</v>
      </c>
      <c r="HE14" s="64" t="s">
        <v>156</v>
      </c>
      <c r="HX14" s="64" t="s">
        <v>156</v>
      </c>
    </row>
    <row r="15" spans="1:514" ht="18.75" x14ac:dyDescent="0.3">
      <c r="C15" t="s">
        <v>25</v>
      </c>
      <c r="AH15" s="63" t="s">
        <v>156</v>
      </c>
      <c r="BE15" s="83" t="s">
        <v>157</v>
      </c>
      <c r="BF15" s="83"/>
      <c r="BG15" s="83"/>
      <c r="BX15" s="83" t="s">
        <v>158</v>
      </c>
      <c r="BY15" s="83"/>
      <c r="BZ15" s="83"/>
      <c r="CA15" s="65"/>
      <c r="CB15" s="65"/>
      <c r="CC15" s="65"/>
      <c r="CD15" s="65"/>
      <c r="CE15" s="65"/>
      <c r="CF15" s="65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R15" s="81" t="s">
        <v>159</v>
      </c>
      <c r="CS15" s="81"/>
      <c r="CT15" s="81"/>
      <c r="DL15" s="83" t="s">
        <v>160</v>
      </c>
      <c r="DM15" s="83"/>
      <c r="DN15" s="83"/>
      <c r="EF15" s="66" t="s">
        <v>161</v>
      </c>
      <c r="EZ15" s="83" t="s">
        <v>162</v>
      </c>
      <c r="FA15" s="83"/>
      <c r="FB15" s="83"/>
      <c r="FS15" s="83" t="s">
        <v>163</v>
      </c>
      <c r="FT15" s="83"/>
      <c r="FU15" s="83"/>
      <c r="GL15" s="83" t="s">
        <v>164</v>
      </c>
      <c r="GM15" s="83"/>
      <c r="GN15" s="83"/>
      <c r="HE15" s="83" t="s">
        <v>165</v>
      </c>
      <c r="HF15" s="83"/>
      <c r="HG15" s="83"/>
      <c r="HJ15" s="67" t="s">
        <v>156</v>
      </c>
      <c r="HK15" t="s">
        <v>25</v>
      </c>
      <c r="HO15" s="67" t="s">
        <v>156</v>
      </c>
      <c r="HP15" t="s">
        <v>25</v>
      </c>
      <c r="HT15" s="67" t="s">
        <v>156</v>
      </c>
      <c r="HU15" t="s">
        <v>25</v>
      </c>
      <c r="HX15" s="83" t="s">
        <v>166</v>
      </c>
      <c r="HY15" s="83"/>
      <c r="HZ15" s="83"/>
      <c r="IC15" s="67" t="s">
        <v>156</v>
      </c>
      <c r="ID15" t="s">
        <v>25</v>
      </c>
      <c r="IH15" s="67" t="s">
        <v>156</v>
      </c>
      <c r="II15" t="s">
        <v>25</v>
      </c>
      <c r="IM15" s="67" t="s">
        <v>156</v>
      </c>
      <c r="IN15" t="s">
        <v>25</v>
      </c>
      <c r="IR15" s="81" t="s">
        <v>167</v>
      </c>
      <c r="IS15" s="81"/>
      <c r="IT15" s="81"/>
      <c r="IU15" s="81"/>
      <c r="IV15" s="81"/>
      <c r="IW15" s="81"/>
      <c r="JX15" s="81" t="s">
        <v>168</v>
      </c>
      <c r="JY15" s="81"/>
      <c r="JZ15" s="81"/>
      <c r="KV15" s="81" t="s">
        <v>169</v>
      </c>
      <c r="KW15" s="81"/>
      <c r="KX15" s="81"/>
      <c r="LT15" s="81" t="s">
        <v>170</v>
      </c>
      <c r="LU15" s="81"/>
      <c r="LV15" s="81"/>
      <c r="MQ15" s="82" t="s">
        <v>10</v>
      </c>
      <c r="MR15" s="82"/>
      <c r="MS15" s="82"/>
      <c r="MT15" s="82"/>
      <c r="NN15" s="82" t="s">
        <v>9</v>
      </c>
      <c r="NO15" s="82"/>
      <c r="NP15" s="82"/>
      <c r="OL15" s="82" t="s">
        <v>8</v>
      </c>
      <c r="OM15" s="82"/>
      <c r="ON15" s="82"/>
      <c r="PJ15" s="81" t="s">
        <v>171</v>
      </c>
      <c r="PK15" s="81"/>
      <c r="PL15" s="81"/>
      <c r="QH15" s="81" t="s">
        <v>172</v>
      </c>
      <c r="QI15" s="81"/>
      <c r="QJ15" s="81"/>
      <c r="QN15" s="81" t="s">
        <v>172</v>
      </c>
      <c r="QO15" s="81"/>
      <c r="QP15" s="81"/>
      <c r="QT15" s="81" t="s">
        <v>172</v>
      </c>
      <c r="QU15" s="81"/>
      <c r="QV15" s="81"/>
      <c r="QZ15" s="81" t="s">
        <v>172</v>
      </c>
      <c r="RA15" s="81"/>
      <c r="RB15" s="81"/>
      <c r="RD15" s="82" t="s">
        <v>928</v>
      </c>
      <c r="RE15" s="82"/>
      <c r="RF15" s="82"/>
      <c r="RW15" s="82" t="s">
        <v>130</v>
      </c>
      <c r="RX15" s="82"/>
      <c r="RY15" s="82"/>
      <c r="SR15" s="83" t="s">
        <v>173</v>
      </c>
      <c r="SS15" s="83"/>
      <c r="ST15" s="83"/>
    </row>
    <row r="16" spans="1:514" ht="18.75" x14ac:dyDescent="0.3">
      <c r="B16" s="81" t="s">
        <v>174</v>
      </c>
      <c r="C16" s="81"/>
      <c r="D16" s="81"/>
      <c r="E16" s="81"/>
      <c r="F16" s="81"/>
      <c r="G16" s="81"/>
      <c r="AG16" s="81" t="s">
        <v>175</v>
      </c>
      <c r="AH16" s="81"/>
      <c r="AI16" s="81"/>
      <c r="BE16" s="60" t="s">
        <v>176</v>
      </c>
      <c r="BF16" s="68">
        <f>+(((+BG23+BG31+BG41+BG43+BG46+BG51+BG55+BG60+BG64+BG70+BG78+400+BG82+BG88+BG91+BG94+500+BG103+BG104+BG107+BG108+BG112+BG115+BG116+BG119+BG120+BG123+BG124+BG98+400)/2)*1.4)+750+1200+500</f>
        <v>3920</v>
      </c>
      <c r="BG16" t="s">
        <v>25</v>
      </c>
      <c r="BX16" s="60" t="s">
        <v>176</v>
      </c>
      <c r="BY16" s="68">
        <f>+(((+BZ23+BZ31+BZ41+BZ43+BZ46+BZ51+BZ56+BZ60+600+BZ63+BZ66+BZ70+BZ73+BZ77+BZ80+BZ83+BZ91+BZ95+BZ98+BZ101+BZ102+BZ106+BZ109+BZ110+BZ113+BZ114+BZ117+BZ118+BZ52+600)/2)*1.4)+750+1200+500</f>
        <v>3290</v>
      </c>
      <c r="CR16" s="60" t="s">
        <v>176</v>
      </c>
      <c r="CS16" s="68">
        <f>+(((+CT23+CT31+CT41+CT43+600+CT51+CT54+CT56+CT64+CT68+CT74+600+CT83+CT84+CT87+CT88+CT92+CT95+CT96+CT99+CT100+CT103+CT104+600)/2)*1.4)+750+1200+500</f>
        <v>5670</v>
      </c>
      <c r="CT16" t="s">
        <v>25</v>
      </c>
      <c r="DL16" s="60" t="s">
        <v>176</v>
      </c>
      <c r="DM16" s="68">
        <f>+(((+DN23+DN31+DN41+DN43+DN46+DN51+DN54+DN56+DN64+DN68+DN74+DN76+DN85+400+DN92+DN96+DN102+DN106+DN109+DN115+DN118+DN119+DN122+DN123+DN127+DN130+DN131+DN134+DN135+DN138+DN139+DN103+400)/2)*1.4)+750+1200+500</f>
        <v>4410</v>
      </c>
      <c r="EF16" s="60" t="s">
        <v>176</v>
      </c>
      <c r="EG16" s="68">
        <f>+(+EH21+EH33+EH38+EH42+EH46+EH48+EH51+EH54+EH61+EH63+EH68+EH71+EH74+EH79+600)/2*1.4+500+750+1200</f>
        <v>5460</v>
      </c>
      <c r="EH16" t="s">
        <v>25</v>
      </c>
      <c r="EK16" s="60" t="s">
        <v>176</v>
      </c>
      <c r="EL16" s="68">
        <f>+(+EM21+EM33+EM38+EM42+EM46+EM48+EM51+EM54+EM61+EM63+EM67+EM68+EM71+EM75)/2*1.4+500+750+1200</f>
        <v>4340</v>
      </c>
      <c r="EM16" t="s">
        <v>25</v>
      </c>
      <c r="EP16" s="60" t="s">
        <v>176</v>
      </c>
      <c r="EQ16" s="68">
        <f>+(+ER21+ER33+ER38+ER42+ER46+ER48+ER51+ER54+ER61+ER63+ER67+ER68+ER71+ER75)/2*1.4+500+750+1200</f>
        <v>4340</v>
      </c>
      <c r="ER16" t="s">
        <v>25</v>
      </c>
      <c r="EU16" s="60" t="s">
        <v>176</v>
      </c>
      <c r="EV16" s="68">
        <f>+(+EW21+EW33+EW38+EW42+EW46+EW48+EW51+EW54+EW61+EW63+EW67+EW68+EW71+EW75)/2*1.4+500+750+1200</f>
        <v>4340</v>
      </c>
      <c r="EW16" t="s">
        <v>25</v>
      </c>
      <c r="EZ16" s="60" t="s">
        <v>176</v>
      </c>
      <c r="FA16" s="68">
        <f>+(+FB21+FB33+FB38+FB42+FB46+FB48+FB51+FB54+FB61+FB63+FB68+FB71+FB74+FB79+FB84+FB89+400+FB100+FB104+FB108+FB112)/2*1.4+500+750+1200</f>
        <v>6020</v>
      </c>
      <c r="FB16" t="s">
        <v>25</v>
      </c>
      <c r="FE16" s="60" t="s">
        <v>176</v>
      </c>
      <c r="FF16" s="68">
        <f>+(+FG21+FG33+FG38+FG42+FG46+FG48+FG51+FG54+FG61+FG63+FG67+FG68+FG71+FG75+FG80+FG85+FG89+FG93+FG96)/2*1.4+500+750+1200</f>
        <v>8708</v>
      </c>
      <c r="FG16" t="s">
        <v>25</v>
      </c>
      <c r="FJ16" s="60" t="s">
        <v>176</v>
      </c>
      <c r="FK16" s="68">
        <f>+(+FL21+FL33+FL38+FL42+FL46+FL48+FL51+FL54+FL61+FL63+FL67+FL68+FL71+FL75+FL80+FL85+FL89+FL93+FL96)/2*1.4+500+750+1200</f>
        <v>8708</v>
      </c>
      <c r="FL16" t="s">
        <v>25</v>
      </c>
      <c r="FO16" s="60" t="s">
        <v>176</v>
      </c>
      <c r="FP16" s="68">
        <f>+(+FQ21+FQ33+FQ38+FQ42+FQ46+FQ48+FQ51+FQ54+FQ61+FQ63+FQ67+FQ68+FQ71+FQ75+FQ80+FQ85+FQ89+FQ93+FQ96)/2*1.4+500+750+1200</f>
        <v>8708</v>
      </c>
      <c r="FQ16" t="s">
        <v>25</v>
      </c>
      <c r="FS16" s="60" t="s">
        <v>176</v>
      </c>
      <c r="FT16" s="68">
        <f>+(+FU21+FU33+FU38+FU42+FU46+FU48+FU51+FU54+FU61+FU63+FU68+FU71+FU74+FU79+FU84+FU89+400+FU100+FU104+FU108+FU111+FU118++FU116+500)/2*1.4+500+750+1200</f>
        <v>6720</v>
      </c>
      <c r="FU16" t="s">
        <v>25</v>
      </c>
      <c r="FV16" t="s">
        <v>25</v>
      </c>
      <c r="FX16" s="60" t="s">
        <v>176</v>
      </c>
      <c r="FY16" s="68">
        <f>+(+FZ21+FZ33+FZ38+FZ42+FZ46+FZ48+FZ51+FZ54+FZ61+FZ63+FZ67+FZ68+FZ71+FZ75+FZ81+FZ86+FZ90+FZ94+FZ78+FZ97+FZ102+FZ104+FZ106+FZ109)/2*1.4+500+750+1200</f>
        <v>8260</v>
      </c>
      <c r="FZ16" t="s">
        <v>25</v>
      </c>
      <c r="GC16" s="60" t="s">
        <v>176</v>
      </c>
      <c r="GD16" s="68">
        <f>+(+GE21+GE33+GE38+GE42+GE46+GE48+GE51+GE54+GE61+GE63+GE67+GE68+GE71+GE75+GE81+GE86+GE90+GE94+GE78+GE97+GE102+GE104+GE106+GE109)/2*1.4+500+750+1200</f>
        <v>8260</v>
      </c>
      <c r="GE16" t="s">
        <v>25</v>
      </c>
      <c r="GH16" s="60" t="s">
        <v>176</v>
      </c>
      <c r="GI16" s="68">
        <f>+(+GJ21+GJ33+GJ38+GJ42+GJ46+GJ48+GJ51+GJ54+GJ61+GJ63+GJ67+GJ68+GJ71+GJ75+GJ81+GJ86+GJ90+GJ94+GJ78+GJ97+GJ102+GJ104+GJ106+GJ109)/2*1.4+500+750+1200</f>
        <v>8260</v>
      </c>
      <c r="GJ16" t="s">
        <v>25</v>
      </c>
      <c r="GL16" s="60" t="s">
        <v>176</v>
      </c>
      <c r="GM16" s="68">
        <f>+(+GN21+GN33+GN38+GN42+GN46+GN48+GN51+GN54+GN61+GN63+GN68+GN71+GN74+GN79+GN84+GN89+GN100+GN104+GN108+GN111+GN116+GN126+GN129+GN130+GN133+GN134+GN138+GN141+GN142+GN120+600)/2*1.4+500+750+1200</f>
        <v>5460</v>
      </c>
      <c r="GQ16" s="60" t="s">
        <v>176</v>
      </c>
      <c r="GR16" s="68">
        <f>+(+GS21+GS33+GS38+GS42+GS46+GS48+GS51+GS54+GS61+GS63+GS67+GS68+GS71+GS75+GS81+GS86+GS90+GS94+GS78+GS97+GS102+GS104+GS109+GS111+GS112+GS114+GS118+GS122+GS123+GS126+GS129)/2*1.4+500+750+1200</f>
        <v>10850</v>
      </c>
      <c r="GV16" s="60" t="s">
        <v>176</v>
      </c>
      <c r="GW16" s="68">
        <f>+(+GX21+GX33+GX38+GX42+GX46+GX48+GX51+GX54+GX61+GX63+GX67+GX68+GX71+GX75+GX81+GX86+GX90+GX94+GX78+GX97+GX102+GX104+GX109+GX111+GX112+GX114+GX118+GX122+GX123+GX126+GX129)/2*1.4+500+750+1200</f>
        <v>10850</v>
      </c>
      <c r="HA16" s="60" t="s">
        <v>176</v>
      </c>
      <c r="HB16" s="68">
        <f>+(+HC21+HC33+HC38+HC42+HC46+HC48+HC51+HC54+HC61+HC63+HC67+HC68+HC71+HC75+HC81+HC86+HC90+HC94+HC78+HC97+HC102+HC104+HC109+HC111+HC112+HC114+HC118+HC122+HC123+HC126+HC129)/2*1.4+500+750+1200</f>
        <v>10850</v>
      </c>
      <c r="HE16" s="60" t="s">
        <v>176</v>
      </c>
      <c r="HF16" s="68">
        <f>+(((+HG23+HG34+HG41+HG48+HG50+HG55+HG56+HG60+HG65+HG68+HG71+HG73+HG76+HG79+HG83+HG90+HG94+HG97+HG100+HG103+HG108+HG115+HG122+500+HG126+HG141+HG144+HG146+HG153+HG156+HG160+HG161+HG164+HG165+HG169+HG172+HG173+HG178)/2)*1.4)+750+600</f>
        <v>68068.399999999994</v>
      </c>
      <c r="HJ16" s="60" t="s">
        <v>176</v>
      </c>
      <c r="HK16" s="68">
        <f>+(((+HL23+HL34+HL41+HL48+HL50+HL55+HL56+HL60+HL65+HL68+HL71+HL73+HL76+HL79+HL83+HL90+HL94+HL97+HL100+HL103+HL108+HL115+HL122+500+HL126+HL135+HL141+HL144+HL146+HL153+HL156+HL160+HL161+HL164+HL165+HL169+HL172+HL173+HL178)/2)*1.4)+750+600</f>
        <v>68068.399999999994</v>
      </c>
      <c r="HO16" s="60" t="s">
        <v>176</v>
      </c>
      <c r="HP16" s="68">
        <f>+(((+HQ23+HQ34+HQ41+HQ48+HQ50+HQ55+HQ56+HQ60+HQ65+HQ68+HQ71+HQ73+HQ76+HQ79+HQ83+HQ90+HQ94+HQ97+HQ100+HQ103+HQ108+HQ115+HQ122+500+HQ126+HQ135+HQ141+HQ144+HQ146+HQ153+HQ156+HQ160+HQ161+HQ164+HQ165+HQ169+HQ172+HQ173+HQ178)/2)*1.4)+750+600</f>
        <v>68068.399999999994</v>
      </c>
      <c r="HT16" s="60" t="s">
        <v>176</v>
      </c>
      <c r="HU16" s="68">
        <f>+(((+HV23+HV34+HV41+HV48+HV50+HV55+HV56+HV60+HV65+HV68+HV71+HV73+HV76+HV79+HV83+HV90+HV94+HV97+HV100+HV103+HV108+HV115+HV122+500+HV126+HV135+HV141+HV144+HV146+HV153+HV156+HV160+HV161+HV164+HV165+HV169+HV172+HV173+HV178)/2)*1.4)+750+600</f>
        <v>68068.399999999994</v>
      </c>
      <c r="HX16" s="60" t="s">
        <v>176</v>
      </c>
      <c r="HY16" s="68">
        <f>+(((+HZ23+HZ34+HZ41+HZ48+HZ50+HZ55+HZ56+HZ60+HZ65+HZ68+HZ71+HZ73+HZ76+HZ79+HZ83+HZ90+HZ94+HZ97+HZ100+HZ103+HZ108+HZ115+HZ122+500+HZ126+HZ141+HZ144+HZ146+HZ153+HZ156)/2)*1.4)+750+600</f>
        <v>56650</v>
      </c>
      <c r="IC16" s="60" t="s">
        <v>176</v>
      </c>
      <c r="ID16" s="68">
        <f>+HY16</f>
        <v>56650</v>
      </c>
      <c r="IH16" s="60" t="s">
        <v>176</v>
      </c>
      <c r="II16" s="68">
        <f>+ID16</f>
        <v>56650</v>
      </c>
      <c r="IM16" s="60" t="s">
        <v>176</v>
      </c>
      <c r="IN16" s="68">
        <f>+II16</f>
        <v>56650</v>
      </c>
      <c r="IS16" s="60" t="s">
        <v>176</v>
      </c>
      <c r="IT16" s="68">
        <f>+(((+IW25+IW30+IW34+IW36+IW40+IW43+IW47+IW52+IW56+IW61+IW65+IW69+IW73+IW80+IW81+IW83+IW84+IW87)/2)*1.4)</f>
        <v>0</v>
      </c>
      <c r="JX16" s="60" t="s">
        <v>176</v>
      </c>
      <c r="JY16" s="68">
        <f>+(((+KA25+KA30+KA34+KA36+KA40+KA43+KA48+KA52+KA55+KA62+KA66+KA70+KA74+KA80+KA82+KA86+KA88+KA89+KA93)/2)*1.4)</f>
        <v>0</v>
      </c>
      <c r="KV16" s="60" t="s">
        <v>176</v>
      </c>
      <c r="KW16" s="68">
        <f>+(((+KY25+KY30+KY34+KY36+KY40+KY43+KY47+KY52+KY56+KY61+KY63+KY65+KY79+KY83+KY87+KY90+KY93+KY100+KY97+KY107+KY109+KY113+KY117+KY119+KY120+KY124+KY58)/2)*1.4)</f>
        <v>4900</v>
      </c>
      <c r="LT16" s="60" t="s">
        <v>176</v>
      </c>
      <c r="LU16" s="68">
        <f>+(((+LW25+LW30+LW34+LW36+LW40+LW43+LW47+LW52+LW56+LW61+LW63+LW65+LW79+LW83+LW87+LW90+LW93+LW100+LW97+LW107+LW113+LW113+LW117+LW122+LW125+LW58+LW131+LW134+LW135+LW138+LW139+LW143)/2)*1.4)</f>
        <v>2100</v>
      </c>
      <c r="MQ16" s="60" t="s">
        <v>176</v>
      </c>
      <c r="MR16" s="68">
        <f>+(((+MT25+MT30+MT34+MT36+MT40+MT47+MT51+MT55+MT64+MT67+MT70+MT75+MT82+MT94+MT90+MT98+MT108+MT111+MT115+MT118+MT60+MT122+MT126+MT125+MT130+MT137+MT138+MT140+MT141+MT144)/2)*1.4)</f>
        <v>0</v>
      </c>
      <c r="NN16" s="69" t="s">
        <v>176</v>
      </c>
      <c r="NO16" s="69">
        <f>+((NQ23+NQ28+NQ33+NQ36+NQ41+NQ42+NQ47+NQ48+NQ50+NQ53+NQ59+NQ63+NQ68+NQ79+NQ83+NQ87+NQ94+NQ99+NQ101+NQ104+NQ105+NQ109+NQ110+NQ113+NQ115)/2)*1.4</f>
        <v>1618.3999999999999</v>
      </c>
      <c r="NP16" s="69"/>
      <c r="NQ16" s="69"/>
      <c r="NR16" s="69"/>
      <c r="NS16" s="69"/>
      <c r="NT16" s="69"/>
      <c r="OK16" s="80" t="s">
        <v>176</v>
      </c>
      <c r="OL16" s="80"/>
      <c r="OM16" s="69">
        <f>+((OO26+OO27+OO29+OO32+OO38+OO42+OO47+OO58+OO62+OO66+OO70+OO76+OO81+OO85+OO89+OO96+OO97+OO99+OO100+OO102+OO103+OO106)/2)*1.4</f>
        <v>0</v>
      </c>
      <c r="ON16" s="69"/>
      <c r="OO16" s="69"/>
      <c r="OP16" s="69"/>
      <c r="OQ16" s="69"/>
      <c r="PI16" s="80" t="s">
        <v>176</v>
      </c>
      <c r="PJ16" s="80"/>
      <c r="PK16" s="69">
        <v>0</v>
      </c>
      <c r="PL16" s="69"/>
      <c r="PM16" s="69"/>
      <c r="QG16" s="80" t="s">
        <v>176</v>
      </c>
      <c r="QH16" s="80"/>
      <c r="QM16" s="80" t="s">
        <v>176</v>
      </c>
      <c r="QN16" s="80"/>
      <c r="QS16" s="80" t="s">
        <v>176</v>
      </c>
      <c r="QT16" s="80"/>
      <c r="QY16" s="80" t="s">
        <v>176</v>
      </c>
      <c r="QZ16" s="80"/>
    </row>
    <row r="17" spans="1:529" x14ac:dyDescent="0.25">
      <c r="C17" s="60" t="s">
        <v>176</v>
      </c>
      <c r="D17" s="68">
        <f>+(((+G23+G31+G41+G43+G47+G48+G51+G52+G56+G59+G60+G63+G64+G67+G68)/2)*1.4)+750+1200</f>
        <v>2510</v>
      </c>
      <c r="E17" t="s">
        <v>25</v>
      </c>
      <c r="AH17" s="60" t="s">
        <v>176</v>
      </c>
      <c r="AI17" s="68">
        <f>+(((+AJ23+AJ31+AJ41+AJ43+AJ51+AJ52+AJ56+AJ57+AJ60+AJ61+AJ65+AJ68+AJ69+AJ72+AJ73+AJ76+AJ77+AJ80+AJ46+AJ81)/2)*1.4)+750+1200+500</f>
        <v>3220</v>
      </c>
      <c r="BD17" s="80" t="s">
        <v>177</v>
      </c>
      <c r="BE17" s="80"/>
      <c r="BF17" s="80"/>
      <c r="BG17" s="80"/>
      <c r="BH17" s="70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80" t="s">
        <v>178</v>
      </c>
      <c r="BX17" s="80"/>
      <c r="BY17" s="80"/>
      <c r="BZ17" s="80"/>
      <c r="CA17" s="70"/>
      <c r="CB17" s="70"/>
      <c r="CC17" s="70"/>
      <c r="CD17" s="70"/>
      <c r="CE17" s="70"/>
      <c r="CF17" s="70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80" t="s">
        <v>179</v>
      </c>
      <c r="CR17" s="80"/>
      <c r="CS17" s="80"/>
      <c r="CT17" s="80"/>
      <c r="CU17" s="70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80" t="s">
        <v>180</v>
      </c>
      <c r="DL17" s="80"/>
      <c r="DM17" s="80"/>
      <c r="DN17" s="80"/>
      <c r="EF17" s="71" t="s">
        <v>181</v>
      </c>
      <c r="EG17" s="71"/>
      <c r="EH17" s="71"/>
      <c r="EK17" s="71" t="s">
        <v>182</v>
      </c>
      <c r="EL17" s="71"/>
      <c r="EM17" s="71"/>
      <c r="EP17" s="71" t="s">
        <v>182</v>
      </c>
      <c r="EQ17" s="71"/>
      <c r="ER17" s="71"/>
      <c r="EU17" s="71" t="s">
        <v>182</v>
      </c>
      <c r="EV17" s="71"/>
      <c r="EW17" s="71"/>
      <c r="EZ17" s="71" t="s">
        <v>183</v>
      </c>
      <c r="FA17" s="71"/>
      <c r="FB17" s="71"/>
      <c r="FE17" s="71" t="s">
        <v>183</v>
      </c>
      <c r="FF17" s="71"/>
      <c r="FG17" s="71"/>
      <c r="FJ17" s="71" t="s">
        <v>183</v>
      </c>
      <c r="FK17" s="71"/>
      <c r="FL17" s="71"/>
      <c r="FO17" s="71" t="s">
        <v>183</v>
      </c>
      <c r="FP17" s="71"/>
      <c r="FQ17" s="71"/>
      <c r="FS17" s="71" t="s">
        <v>184</v>
      </c>
      <c r="FT17" s="71"/>
      <c r="FU17" s="71"/>
      <c r="FX17" s="71" t="s">
        <v>185</v>
      </c>
      <c r="FY17" s="71"/>
      <c r="FZ17" s="71"/>
      <c r="GC17" s="71" t="s">
        <v>185</v>
      </c>
      <c r="GD17" s="71"/>
      <c r="GE17" s="71"/>
      <c r="GH17" s="71" t="s">
        <v>185</v>
      </c>
      <c r="GI17" s="71"/>
      <c r="GJ17" s="71"/>
      <c r="GL17" s="71" t="s">
        <v>186</v>
      </c>
      <c r="GM17" s="71"/>
      <c r="GN17" s="71"/>
      <c r="GQ17" s="71" t="s">
        <v>186</v>
      </c>
      <c r="GR17" s="71"/>
      <c r="GS17" s="71"/>
      <c r="GV17" s="71" t="s">
        <v>186</v>
      </c>
      <c r="GW17" s="71"/>
      <c r="GX17" s="71"/>
      <c r="HA17" s="71" t="s">
        <v>186</v>
      </c>
      <c r="HB17" s="71"/>
      <c r="HC17" s="71"/>
      <c r="HD17" s="80" t="s">
        <v>187</v>
      </c>
      <c r="HE17" s="80"/>
      <c r="HF17" s="80"/>
      <c r="HG17" s="80"/>
      <c r="HI17" s="80" t="s">
        <v>180</v>
      </c>
      <c r="HJ17" s="80"/>
      <c r="HK17" s="80"/>
      <c r="HL17" s="80"/>
      <c r="HN17" s="80" t="s">
        <v>180</v>
      </c>
      <c r="HO17" s="80"/>
      <c r="HP17" s="80"/>
      <c r="HQ17" s="80"/>
      <c r="HS17" s="80" t="s">
        <v>180</v>
      </c>
      <c r="HT17" s="80"/>
      <c r="HU17" s="80"/>
      <c r="HV17" s="80"/>
      <c r="HW17" s="80" t="s">
        <v>188</v>
      </c>
      <c r="HX17" s="80"/>
      <c r="HY17" s="80"/>
      <c r="HZ17" s="80"/>
      <c r="IB17" s="80" t="s">
        <v>180</v>
      </c>
      <c r="IC17" s="80"/>
      <c r="ID17" s="80"/>
      <c r="IE17" s="80"/>
      <c r="IG17" s="80" t="s">
        <v>180</v>
      </c>
      <c r="IH17" s="80"/>
      <c r="II17" s="80"/>
      <c r="IJ17" s="80"/>
      <c r="IL17" s="80" t="s">
        <v>180</v>
      </c>
      <c r="IM17" s="80"/>
      <c r="IN17" s="80"/>
      <c r="IO17" s="80"/>
      <c r="IR17" s="80" t="s">
        <v>189</v>
      </c>
      <c r="IS17" s="80"/>
      <c r="IT17" s="80"/>
      <c r="IU17" s="80"/>
      <c r="JX17" s="80" t="s">
        <v>190</v>
      </c>
      <c r="JY17" s="80"/>
      <c r="JZ17" s="80"/>
      <c r="KA17" s="80"/>
      <c r="KB17" s="80"/>
      <c r="KV17" s="80" t="s">
        <v>191</v>
      </c>
      <c r="KW17" s="80"/>
      <c r="KX17" s="80"/>
      <c r="KY17" s="80"/>
      <c r="KZ17" s="80"/>
      <c r="LA17" s="80"/>
      <c r="LT17" s="80" t="s">
        <v>192</v>
      </c>
      <c r="LU17" s="80"/>
      <c r="LV17" s="80"/>
      <c r="LW17" s="80"/>
      <c r="LX17" s="80"/>
      <c r="LY17" s="80"/>
      <c r="MQ17" s="80" t="s">
        <v>193</v>
      </c>
      <c r="MR17" s="80"/>
      <c r="MS17" s="80"/>
      <c r="MT17" s="80"/>
      <c r="MU17" s="80"/>
      <c r="MV17" s="80"/>
      <c r="NN17" s="80" t="s">
        <v>194</v>
      </c>
      <c r="NO17" s="80"/>
      <c r="NP17" s="80"/>
      <c r="NQ17" s="80"/>
      <c r="NR17" s="80"/>
      <c r="NS17" s="80"/>
      <c r="OL17" s="71" t="s">
        <v>195</v>
      </c>
      <c r="OM17" s="69"/>
      <c r="ON17" s="69"/>
      <c r="OO17" s="69"/>
      <c r="OP17" s="69"/>
      <c r="OQ17" s="69"/>
      <c r="PJ17" s="71" t="s">
        <v>196</v>
      </c>
      <c r="PK17" s="69"/>
      <c r="PL17" s="69"/>
      <c r="PM17" s="69"/>
      <c r="QH17" s="71" t="s">
        <v>196</v>
      </c>
      <c r="QN17" s="71" t="s">
        <v>196</v>
      </c>
      <c r="QT17" s="71" t="s">
        <v>196</v>
      </c>
      <c r="QZ17" s="71" t="s">
        <v>196</v>
      </c>
    </row>
    <row r="18" spans="1:529" x14ac:dyDescent="0.25">
      <c r="A18" t="s">
        <v>197</v>
      </c>
      <c r="F18" t="s">
        <v>198</v>
      </c>
      <c r="G18" t="s">
        <v>199</v>
      </c>
      <c r="I18" t="s">
        <v>197</v>
      </c>
      <c r="N18" t="s">
        <v>198</v>
      </c>
      <c r="O18" t="s">
        <v>199</v>
      </c>
      <c r="Q18" t="s">
        <v>197</v>
      </c>
      <c r="V18" t="s">
        <v>198</v>
      </c>
      <c r="W18" t="s">
        <v>199</v>
      </c>
      <c r="Y18" t="s">
        <v>197</v>
      </c>
      <c r="AD18" t="s">
        <v>198</v>
      </c>
      <c r="AE18" t="s">
        <v>199</v>
      </c>
      <c r="AF18" t="s">
        <v>200</v>
      </c>
      <c r="AI18" t="s">
        <v>198</v>
      </c>
      <c r="AJ18" t="s">
        <v>199</v>
      </c>
      <c r="AL18" t="s">
        <v>200</v>
      </c>
      <c r="AO18" t="s">
        <v>198</v>
      </c>
      <c r="AP18" t="s">
        <v>199</v>
      </c>
      <c r="AR18" t="s">
        <v>200</v>
      </c>
      <c r="AU18" t="s">
        <v>198</v>
      </c>
      <c r="AV18" t="s">
        <v>199</v>
      </c>
      <c r="AX18" t="s">
        <v>200</v>
      </c>
      <c r="BA18" t="s">
        <v>198</v>
      </c>
      <c r="BB18" t="s">
        <v>199</v>
      </c>
      <c r="BD18" t="s">
        <v>201</v>
      </c>
      <c r="BF18" t="s">
        <v>198</v>
      </c>
      <c r="BG18" t="s">
        <v>199</v>
      </c>
      <c r="BI18" t="s">
        <v>201</v>
      </c>
      <c r="BK18" t="s">
        <v>198</v>
      </c>
      <c r="BL18" t="s">
        <v>199</v>
      </c>
      <c r="BN18" t="s">
        <v>201</v>
      </c>
      <c r="BP18" t="s">
        <v>198</v>
      </c>
      <c r="BQ18" t="s">
        <v>199</v>
      </c>
      <c r="BS18" t="s">
        <v>201</v>
      </c>
      <c r="BU18" t="s">
        <v>198</v>
      </c>
      <c r="BV18" t="s">
        <v>199</v>
      </c>
      <c r="BW18" t="s">
        <v>202</v>
      </c>
      <c r="BY18" t="s">
        <v>198</v>
      </c>
      <c r="BZ18" t="s">
        <v>199</v>
      </c>
      <c r="CB18" t="s">
        <v>201</v>
      </c>
      <c r="CC18"/>
      <c r="CD18" t="s">
        <v>198</v>
      </c>
      <c r="CE18" t="s">
        <v>199</v>
      </c>
      <c r="CF18"/>
      <c r="CG18" t="s">
        <v>201</v>
      </c>
      <c r="CI18" t="s">
        <v>198</v>
      </c>
      <c r="CJ18" t="s">
        <v>199</v>
      </c>
      <c r="CL18" t="s">
        <v>201</v>
      </c>
      <c r="CN18" t="s">
        <v>198</v>
      </c>
      <c r="CO18" t="s">
        <v>199</v>
      </c>
      <c r="CQ18" t="s">
        <v>203</v>
      </c>
      <c r="CS18" t="s">
        <v>198</v>
      </c>
      <c r="CT18" t="s">
        <v>199</v>
      </c>
      <c r="CV18" t="s">
        <v>203</v>
      </c>
      <c r="CX18" t="s">
        <v>198</v>
      </c>
      <c r="CY18" t="s">
        <v>199</v>
      </c>
      <c r="DA18" t="s">
        <v>203</v>
      </c>
      <c r="DC18" t="s">
        <v>198</v>
      </c>
      <c r="DD18" t="s">
        <v>199</v>
      </c>
      <c r="DF18" t="s">
        <v>203</v>
      </c>
      <c r="DH18" t="s">
        <v>198</v>
      </c>
      <c r="DI18" t="s">
        <v>199</v>
      </c>
      <c r="DK18" t="s">
        <v>204</v>
      </c>
      <c r="DM18" t="s">
        <v>198</v>
      </c>
      <c r="DN18" t="s">
        <v>199</v>
      </c>
      <c r="DP18" t="s">
        <v>204</v>
      </c>
      <c r="DR18" t="s">
        <v>198</v>
      </c>
      <c r="DS18" t="s">
        <v>199</v>
      </c>
      <c r="DU18" t="s">
        <v>204</v>
      </c>
      <c r="DW18" t="s">
        <v>198</v>
      </c>
      <c r="DX18" t="s">
        <v>199</v>
      </c>
      <c r="DZ18" t="s">
        <v>204</v>
      </c>
      <c r="EB18" t="s">
        <v>198</v>
      </c>
      <c r="EC18" t="s">
        <v>199</v>
      </c>
      <c r="EE18" t="s">
        <v>197</v>
      </c>
      <c r="EG18" t="s">
        <v>198</v>
      </c>
      <c r="EH18" t="s">
        <v>199</v>
      </c>
      <c r="EJ18" t="s">
        <v>205</v>
      </c>
      <c r="EL18" t="s">
        <v>198</v>
      </c>
      <c r="EM18" t="s">
        <v>199</v>
      </c>
      <c r="EO18" t="s">
        <v>205</v>
      </c>
      <c r="EQ18" t="s">
        <v>198</v>
      </c>
      <c r="ER18" t="s">
        <v>199</v>
      </c>
      <c r="ET18" t="s">
        <v>205</v>
      </c>
      <c r="EV18" t="s">
        <v>198</v>
      </c>
      <c r="EW18" t="s">
        <v>199</v>
      </c>
      <c r="EY18" t="s">
        <v>206</v>
      </c>
      <c r="FA18" t="s">
        <v>198</v>
      </c>
      <c r="FB18" t="s">
        <v>199</v>
      </c>
      <c r="FD18" t="s">
        <v>206</v>
      </c>
      <c r="FF18" t="s">
        <v>198</v>
      </c>
      <c r="FG18" t="s">
        <v>199</v>
      </c>
      <c r="FI18" t="s">
        <v>206</v>
      </c>
      <c r="FK18" t="s">
        <v>198</v>
      </c>
      <c r="FL18" t="s">
        <v>199</v>
      </c>
      <c r="FN18" t="s">
        <v>206</v>
      </c>
      <c r="FP18" t="s">
        <v>198</v>
      </c>
      <c r="FQ18" t="s">
        <v>199</v>
      </c>
      <c r="FR18" t="s">
        <v>207</v>
      </c>
      <c r="FT18" t="s">
        <v>198</v>
      </c>
      <c r="FU18" t="s">
        <v>199</v>
      </c>
      <c r="FW18" t="s">
        <v>208</v>
      </c>
      <c r="FY18" t="s">
        <v>198</v>
      </c>
      <c r="FZ18" t="s">
        <v>199</v>
      </c>
      <c r="GB18" t="s">
        <v>208</v>
      </c>
      <c r="GD18" t="s">
        <v>198</v>
      </c>
      <c r="GE18" t="s">
        <v>199</v>
      </c>
      <c r="GG18" t="s">
        <v>208</v>
      </c>
      <c r="GI18" t="s">
        <v>198</v>
      </c>
      <c r="GJ18" t="s">
        <v>199</v>
      </c>
      <c r="GK18" t="s">
        <v>204</v>
      </c>
      <c r="GM18" t="s">
        <v>198</v>
      </c>
      <c r="GN18" t="s">
        <v>199</v>
      </c>
      <c r="GP18" t="s">
        <v>204</v>
      </c>
      <c r="GR18" t="s">
        <v>198</v>
      </c>
      <c r="GS18" t="s">
        <v>199</v>
      </c>
      <c r="GU18" t="s">
        <v>204</v>
      </c>
      <c r="GW18" t="s">
        <v>198</v>
      </c>
      <c r="GX18" t="s">
        <v>199</v>
      </c>
      <c r="GZ18" t="s">
        <v>204</v>
      </c>
      <c r="HB18" t="s">
        <v>198</v>
      </c>
      <c r="HC18" t="s">
        <v>199</v>
      </c>
      <c r="HD18" t="s">
        <v>209</v>
      </c>
      <c r="HF18" t="s">
        <v>198</v>
      </c>
      <c r="HG18" t="s">
        <v>199</v>
      </c>
      <c r="HI18" t="s">
        <v>204</v>
      </c>
      <c r="HK18" t="s">
        <v>198</v>
      </c>
      <c r="HL18" t="s">
        <v>199</v>
      </c>
      <c r="HN18" t="s">
        <v>204</v>
      </c>
      <c r="HP18" t="s">
        <v>198</v>
      </c>
      <c r="HQ18" t="s">
        <v>199</v>
      </c>
      <c r="HS18" t="s">
        <v>204</v>
      </c>
      <c r="HU18" t="s">
        <v>198</v>
      </c>
      <c r="HV18" t="s">
        <v>199</v>
      </c>
      <c r="HW18" t="s">
        <v>210</v>
      </c>
      <c r="HY18" t="s">
        <v>198</v>
      </c>
      <c r="HZ18" t="s">
        <v>199</v>
      </c>
      <c r="IB18" t="s">
        <v>210</v>
      </c>
      <c r="ID18" t="s">
        <v>198</v>
      </c>
      <c r="IE18" t="s">
        <v>199</v>
      </c>
      <c r="IG18" t="s">
        <v>210</v>
      </c>
      <c r="II18" t="s">
        <v>198</v>
      </c>
      <c r="IJ18" t="s">
        <v>199</v>
      </c>
      <c r="IL18" t="s">
        <v>210</v>
      </c>
      <c r="IN18" t="s">
        <v>198</v>
      </c>
      <c r="IO18" t="s">
        <v>199</v>
      </c>
      <c r="IQ18" t="s">
        <v>205</v>
      </c>
      <c r="IV18" t="s">
        <v>198</v>
      </c>
      <c r="IW18" t="s">
        <v>199</v>
      </c>
      <c r="JW18" t="s">
        <v>211</v>
      </c>
      <c r="KC18" t="s">
        <v>211</v>
      </c>
      <c r="KI18" t="s">
        <v>211</v>
      </c>
      <c r="KO18" t="s">
        <v>211</v>
      </c>
      <c r="KU18" t="s">
        <v>207</v>
      </c>
      <c r="LA18" t="s">
        <v>206</v>
      </c>
      <c r="LG18" t="s">
        <v>206</v>
      </c>
      <c r="LM18" t="s">
        <v>206</v>
      </c>
      <c r="LS18" t="s">
        <v>202</v>
      </c>
      <c r="LV18" t="s">
        <v>198</v>
      </c>
      <c r="LW18" t="s">
        <v>199</v>
      </c>
      <c r="MB18" t="s">
        <v>198</v>
      </c>
      <c r="MC18" t="s">
        <v>199</v>
      </c>
      <c r="MH18" t="s">
        <v>198</v>
      </c>
      <c r="MI18" t="s">
        <v>199</v>
      </c>
      <c r="MN18" t="s">
        <v>198</v>
      </c>
      <c r="MO18" t="s">
        <v>199</v>
      </c>
      <c r="MP18" t="s">
        <v>204</v>
      </c>
      <c r="MS18" t="s">
        <v>198</v>
      </c>
      <c r="MT18" t="s">
        <v>199</v>
      </c>
      <c r="MV18" t="s">
        <v>204</v>
      </c>
      <c r="MY18" t="s">
        <v>198</v>
      </c>
      <c r="MZ18" t="s">
        <v>199</v>
      </c>
      <c r="NB18" t="s">
        <v>204</v>
      </c>
      <c r="NE18" t="s">
        <v>198</v>
      </c>
      <c r="NF18" t="s">
        <v>199</v>
      </c>
      <c r="NH18" t="s">
        <v>204</v>
      </c>
      <c r="NK18" t="s">
        <v>198</v>
      </c>
      <c r="NL18" t="s">
        <v>199</v>
      </c>
      <c r="NM18" t="s">
        <v>207</v>
      </c>
      <c r="NP18" t="s">
        <v>198</v>
      </c>
      <c r="NQ18" t="s">
        <v>199</v>
      </c>
      <c r="NS18" t="s">
        <v>207</v>
      </c>
      <c r="NV18" t="s">
        <v>198</v>
      </c>
      <c r="NW18" t="s">
        <v>199</v>
      </c>
      <c r="NY18" t="s">
        <v>207</v>
      </c>
      <c r="OB18" t="s">
        <v>198</v>
      </c>
      <c r="OC18" t="s">
        <v>199</v>
      </c>
      <c r="OE18" t="s">
        <v>207</v>
      </c>
      <c r="OH18" t="s">
        <v>198</v>
      </c>
      <c r="OI18" t="s">
        <v>199</v>
      </c>
      <c r="OK18" t="s">
        <v>207</v>
      </c>
      <c r="ON18" t="s">
        <v>198</v>
      </c>
      <c r="OO18" t="s">
        <v>199</v>
      </c>
      <c r="OQ18" t="s">
        <v>207</v>
      </c>
      <c r="OT18" t="s">
        <v>198</v>
      </c>
      <c r="OU18" t="s">
        <v>199</v>
      </c>
      <c r="OW18" t="s">
        <v>207</v>
      </c>
      <c r="OZ18" t="s">
        <v>198</v>
      </c>
      <c r="PA18" t="s">
        <v>199</v>
      </c>
      <c r="PC18" t="s">
        <v>207</v>
      </c>
      <c r="PF18" t="s">
        <v>198</v>
      </c>
      <c r="PG18" t="s">
        <v>199</v>
      </c>
      <c r="PI18" t="s">
        <v>212</v>
      </c>
      <c r="PL18" t="s">
        <v>198</v>
      </c>
      <c r="PM18" t="s">
        <v>199</v>
      </c>
      <c r="PO18" t="s">
        <v>212</v>
      </c>
      <c r="PR18" t="s">
        <v>198</v>
      </c>
      <c r="PS18" t="s">
        <v>199</v>
      </c>
      <c r="PU18" t="s">
        <v>212</v>
      </c>
      <c r="PX18" t="s">
        <v>198</v>
      </c>
      <c r="PY18" t="s">
        <v>199</v>
      </c>
      <c r="QA18" t="s">
        <v>212</v>
      </c>
      <c r="QD18" t="s">
        <v>198</v>
      </c>
      <c r="QE18" t="s">
        <v>199</v>
      </c>
    </row>
    <row r="19" spans="1:529" x14ac:dyDescent="0.25">
      <c r="B19" t="s">
        <v>213</v>
      </c>
      <c r="F19" s="27"/>
      <c r="G19" s="27">
        <v>0</v>
      </c>
      <c r="H19" s="27"/>
      <c r="I19" t="str">
        <f>IF(A19="","",A19)</f>
        <v/>
      </c>
      <c r="J19" t="str">
        <f>+B19</f>
        <v>Avions Udon - Bangkok AR</v>
      </c>
      <c r="N19" s="27">
        <f>+F19</f>
        <v>0</v>
      </c>
      <c r="O19" s="27">
        <f>+G19</f>
        <v>0</v>
      </c>
      <c r="P19" s="27"/>
      <c r="Q19" t="str">
        <f>+I19</f>
        <v/>
      </c>
      <c r="R19" t="str">
        <f>+J19</f>
        <v>Avions Udon - Bangkok AR</v>
      </c>
      <c r="V19" s="27">
        <f>+N19</f>
        <v>0</v>
      </c>
      <c r="W19" s="27">
        <f>+O19</f>
        <v>0</v>
      </c>
      <c r="X19" s="27"/>
      <c r="Y19" t="str">
        <f>+Q19</f>
        <v/>
      </c>
      <c r="Z19" t="str">
        <f>+R19</f>
        <v>Avions Udon - Bangkok AR</v>
      </c>
      <c r="AD19" s="27">
        <f>+V19</f>
        <v>0</v>
      </c>
      <c r="AE19" s="27">
        <f>+W19</f>
        <v>0</v>
      </c>
      <c r="AG19" t="s">
        <v>213</v>
      </c>
      <c r="AI19" s="27">
        <v>0</v>
      </c>
      <c r="AJ19" s="27">
        <v>0</v>
      </c>
      <c r="AK19" s="27"/>
      <c r="AL19" t="str">
        <f>IF(AF19="","",AF19)</f>
        <v/>
      </c>
      <c r="AM19" t="str">
        <f>+AG19</f>
        <v>Avions Udon - Bangkok AR</v>
      </c>
      <c r="AO19" s="27">
        <f>+AI19</f>
        <v>0</v>
      </c>
      <c r="AP19" s="27">
        <f>+AJ19</f>
        <v>0</v>
      </c>
      <c r="AQ19" s="27"/>
      <c r="AR19" t="str">
        <f>+AL19</f>
        <v/>
      </c>
      <c r="AS19" t="str">
        <f>+AM19</f>
        <v>Avions Udon - Bangkok AR</v>
      </c>
      <c r="AU19" s="27">
        <f>+AO19</f>
        <v>0</v>
      </c>
      <c r="AV19" s="27">
        <f>+AP19</f>
        <v>0</v>
      </c>
      <c r="AW19" s="27"/>
      <c r="AX19" t="str">
        <f>+AR19</f>
        <v/>
      </c>
      <c r="AY19" t="str">
        <f>+AS19</f>
        <v>Avions Udon - Bangkok AR</v>
      </c>
      <c r="BA19" s="27">
        <f>+AU19</f>
        <v>0</v>
      </c>
      <c r="BB19" s="27">
        <f>+AV19</f>
        <v>0</v>
      </c>
      <c r="BC19" s="27"/>
      <c r="BE19" t="s">
        <v>213</v>
      </c>
      <c r="BF19" s="27">
        <v>0</v>
      </c>
      <c r="BG19" s="27">
        <v>0</v>
      </c>
      <c r="BH19" s="65"/>
      <c r="BI19" t="str">
        <f>IF(BD19="","",BD19)</f>
        <v/>
      </c>
      <c r="BJ19" t="str">
        <f>+BE19</f>
        <v>Avions Udon - Bangkok AR</v>
      </c>
      <c r="BK19" s="27">
        <f>+BF19</f>
        <v>0</v>
      </c>
      <c r="BL19" s="27">
        <f>+BG19</f>
        <v>0</v>
      </c>
      <c r="BM19" s="27"/>
      <c r="BN19" t="str">
        <f>+BI19</f>
        <v/>
      </c>
      <c r="BO19" t="str">
        <f>+BJ19</f>
        <v>Avions Udon - Bangkok AR</v>
      </c>
      <c r="BP19" s="27">
        <f>+BK19</f>
        <v>0</v>
      </c>
      <c r="BQ19" s="27">
        <f>+BL19</f>
        <v>0</v>
      </c>
      <c r="BR19" s="27"/>
      <c r="BS19" s="27" t="str">
        <f>+BN19</f>
        <v/>
      </c>
      <c r="BT19" t="str">
        <f>+BO19</f>
        <v>Avions Udon - Bangkok AR</v>
      </c>
      <c r="BU19" s="27">
        <f>+BP19</f>
        <v>0</v>
      </c>
      <c r="BV19" s="27">
        <f>+BQ19</f>
        <v>0</v>
      </c>
      <c r="BX19" t="s">
        <v>213</v>
      </c>
      <c r="BY19" s="27">
        <v>0</v>
      </c>
      <c r="BZ19" s="27">
        <v>0</v>
      </c>
      <c r="CA19" s="65"/>
      <c r="CB19" t="str">
        <f>IF(BW19="","",BW19)</f>
        <v/>
      </c>
      <c r="CC19" t="str">
        <f>+BX19</f>
        <v>Avions Udon - Bangkok AR</v>
      </c>
      <c r="CD19" s="27">
        <f>+BY19</f>
        <v>0</v>
      </c>
      <c r="CE19" s="27">
        <f>+BZ19</f>
        <v>0</v>
      </c>
      <c r="CF19" s="27"/>
      <c r="CG19" t="str">
        <f>+CB19</f>
        <v/>
      </c>
      <c r="CH19" t="str">
        <f>+CC19</f>
        <v>Avions Udon - Bangkok AR</v>
      </c>
      <c r="CI19" s="27">
        <f>+BY19</f>
        <v>0</v>
      </c>
      <c r="CJ19" s="27">
        <f>+CE19</f>
        <v>0</v>
      </c>
      <c r="CK19" s="27"/>
      <c r="CL19" t="str">
        <f>+CG19</f>
        <v/>
      </c>
      <c r="CM19" t="str">
        <f>+CH19</f>
        <v>Avions Udon - Bangkok AR</v>
      </c>
      <c r="CN19" s="27">
        <f>+CI19</f>
        <v>0</v>
      </c>
      <c r="CO19" s="27">
        <f>+CJ19</f>
        <v>0</v>
      </c>
      <c r="CP19" s="27"/>
      <c r="CR19" t="s">
        <v>213</v>
      </c>
      <c r="CS19" s="27"/>
      <c r="CT19" s="27">
        <v>0</v>
      </c>
      <c r="CU19" s="65"/>
      <c r="CV19" t="str">
        <f>IF(CQ19="","",CQ19)</f>
        <v/>
      </c>
      <c r="CW19" t="str">
        <f>+CR19</f>
        <v>Avions Udon - Bangkok AR</v>
      </c>
      <c r="CX19" s="27">
        <f>+CS19</f>
        <v>0</v>
      </c>
      <c r="CY19" s="27">
        <f>+CT19</f>
        <v>0</v>
      </c>
      <c r="CZ19" s="27"/>
      <c r="DA19" t="str">
        <f>IF(CQ19="","",CQ19)</f>
        <v/>
      </c>
      <c r="DB19" t="str">
        <f>+CR19</f>
        <v>Avions Udon - Bangkok AR</v>
      </c>
      <c r="DC19" s="27">
        <f>+CS19</f>
        <v>0</v>
      </c>
      <c r="DD19" s="27">
        <f>+CT19</f>
        <v>0</v>
      </c>
      <c r="DE19" s="27"/>
      <c r="DF19" t="str">
        <f>IF(CQ19="","",CQ19)</f>
        <v/>
      </c>
      <c r="DG19" t="str">
        <f>+CR19</f>
        <v>Avions Udon - Bangkok AR</v>
      </c>
      <c r="DH19" s="27">
        <f>+CS19</f>
        <v>0</v>
      </c>
      <c r="DI19" s="27">
        <f>+CT19</f>
        <v>0</v>
      </c>
      <c r="DJ19" s="27"/>
      <c r="DL19" t="s">
        <v>213</v>
      </c>
      <c r="DM19" s="27"/>
      <c r="DN19" s="27">
        <v>0</v>
      </c>
      <c r="DP19" t="str">
        <f>IF(DK19="","",DK19)</f>
        <v/>
      </c>
      <c r="DQ19" t="str">
        <f>+DL19</f>
        <v>Avions Udon - Bangkok AR</v>
      </c>
      <c r="DR19" s="27">
        <f>+DM19</f>
        <v>0</v>
      </c>
      <c r="DS19" s="27">
        <f>+DN19</f>
        <v>0</v>
      </c>
      <c r="DU19" t="str">
        <f>+DP19</f>
        <v/>
      </c>
      <c r="DV19" t="str">
        <f>+DQ19</f>
        <v>Avions Udon - Bangkok AR</v>
      </c>
      <c r="DW19" s="27">
        <f>+DR19</f>
        <v>0</v>
      </c>
      <c r="DX19" s="27">
        <f>+DS19</f>
        <v>0</v>
      </c>
      <c r="DZ19" t="str">
        <f>+DU19</f>
        <v/>
      </c>
      <c r="EA19" t="str">
        <f>+DV19</f>
        <v>Avions Udon - Bangkok AR</v>
      </c>
      <c r="EB19" s="27">
        <f>+DW19</f>
        <v>0</v>
      </c>
      <c r="EC19" s="27">
        <f>+DX19</f>
        <v>0</v>
      </c>
      <c r="EF19" t="s">
        <v>214</v>
      </c>
      <c r="EG19" s="27"/>
      <c r="EH19" s="27">
        <v>0</v>
      </c>
      <c r="EJ19" t="str">
        <f>IF(EE19="","",EE19)</f>
        <v/>
      </c>
      <c r="EK19" t="str">
        <f>+EF19</f>
        <v>Avions Udon - Bangkok Aller Retour T.Airways 16h15</v>
      </c>
      <c r="EL19" s="27">
        <f>+EG19</f>
        <v>0</v>
      </c>
      <c r="EM19" s="27">
        <f>+EH19</f>
        <v>0</v>
      </c>
      <c r="EO19" t="str">
        <f>+EJ19</f>
        <v/>
      </c>
      <c r="EP19" t="str">
        <f>+EK19</f>
        <v>Avions Udon - Bangkok Aller Retour T.Airways 16h15</v>
      </c>
      <c r="EQ19" s="27">
        <f>+EL19</f>
        <v>0</v>
      </c>
      <c r="ER19" s="27">
        <f>+EM19</f>
        <v>0</v>
      </c>
      <c r="ET19" t="str">
        <f>+EO19</f>
        <v/>
      </c>
      <c r="EU19" t="str">
        <f>+EP19</f>
        <v>Avions Udon - Bangkok Aller Retour T.Airways 16h15</v>
      </c>
      <c r="EV19" s="27">
        <f>+EQ19</f>
        <v>0</v>
      </c>
      <c r="EW19" s="27">
        <f>+ER19</f>
        <v>0</v>
      </c>
      <c r="EZ19" t="s">
        <v>214</v>
      </c>
      <c r="FA19" s="27"/>
      <c r="FB19" s="27">
        <v>0</v>
      </c>
      <c r="FD19" t="str">
        <f>IF(EY19="","",EY19)</f>
        <v/>
      </c>
      <c r="FE19" t="str">
        <f>+EZ19</f>
        <v>Avions Udon - Bangkok Aller Retour T.Airways 16h15</v>
      </c>
      <c r="FF19" s="27">
        <f>+FA19</f>
        <v>0</v>
      </c>
      <c r="FG19" s="27">
        <f>+FB19</f>
        <v>0</v>
      </c>
      <c r="FI19" t="str">
        <f>+FD19</f>
        <v/>
      </c>
      <c r="FJ19" t="str">
        <f>+FE19</f>
        <v>Avions Udon - Bangkok Aller Retour T.Airways 16h15</v>
      </c>
      <c r="FK19" s="27">
        <f>+FF19</f>
        <v>0</v>
      </c>
      <c r="FL19" s="27">
        <f>+FG19</f>
        <v>0</v>
      </c>
      <c r="FN19" t="str">
        <f>+FI19</f>
        <v/>
      </c>
      <c r="FO19" t="str">
        <f>+FJ19</f>
        <v>Avions Udon - Bangkok Aller Retour T.Airways 16h15</v>
      </c>
      <c r="FP19" s="27">
        <f>+FK19</f>
        <v>0</v>
      </c>
      <c r="FQ19" s="27">
        <f>+FL19</f>
        <v>0</v>
      </c>
      <c r="FS19" t="s">
        <v>214</v>
      </c>
      <c r="FT19" s="27"/>
      <c r="FU19" s="27">
        <v>0</v>
      </c>
      <c r="FW19" t="str">
        <f>IF(FR19="","",FR19)</f>
        <v/>
      </c>
      <c r="FX19" t="str">
        <f>+FS19</f>
        <v>Avions Udon - Bangkok Aller Retour T.Airways 16h15</v>
      </c>
      <c r="FY19" s="27">
        <f>+FT19</f>
        <v>0</v>
      </c>
      <c r="FZ19" s="27">
        <f>+FU19</f>
        <v>0</v>
      </c>
      <c r="GB19" t="str">
        <f>+FW19</f>
        <v/>
      </c>
      <c r="GC19" t="str">
        <f>+FX19</f>
        <v>Avions Udon - Bangkok Aller Retour T.Airways 16h15</v>
      </c>
      <c r="GD19" s="27">
        <f>+FY19</f>
        <v>0</v>
      </c>
      <c r="GE19" s="27">
        <f>+FZ19</f>
        <v>0</v>
      </c>
      <c r="GG19" t="str">
        <f>+GB19</f>
        <v/>
      </c>
      <c r="GH19" t="str">
        <f>+GC19</f>
        <v>Avions Udon - Bangkok Aller Retour T.Airways 16h15</v>
      </c>
      <c r="GI19" s="27">
        <f>+GD19</f>
        <v>0</v>
      </c>
      <c r="GJ19" s="27">
        <f>+GE19</f>
        <v>0</v>
      </c>
      <c r="GL19" t="s">
        <v>214</v>
      </c>
      <c r="GM19" s="27"/>
      <c r="GN19" s="27">
        <v>0</v>
      </c>
      <c r="GP19" t="str">
        <f>IF(GK19="","",GK19)</f>
        <v/>
      </c>
      <c r="GQ19" t="str">
        <f>+GL19</f>
        <v>Avions Udon - Bangkok Aller Retour T.Airways 16h15</v>
      </c>
      <c r="GR19" s="27">
        <f>+GM19</f>
        <v>0</v>
      </c>
      <c r="GS19" s="27">
        <f>+GN19</f>
        <v>0</v>
      </c>
      <c r="GU19" t="str">
        <f>+GP19</f>
        <v/>
      </c>
      <c r="GV19" t="str">
        <f>+GQ19</f>
        <v>Avions Udon - Bangkok Aller Retour T.Airways 16h15</v>
      </c>
      <c r="GW19" s="27">
        <f>+GR19</f>
        <v>0</v>
      </c>
      <c r="GX19" s="27">
        <f>+GS19</f>
        <v>0</v>
      </c>
      <c r="GZ19" t="str">
        <f>+GU19</f>
        <v/>
      </c>
      <c r="HA19" t="str">
        <f>+GV19</f>
        <v>Avions Udon - Bangkok Aller Retour T.Airways 16h15</v>
      </c>
      <c r="HB19" s="27">
        <f>+GW19</f>
        <v>0</v>
      </c>
      <c r="HC19" s="27">
        <f>+GX19</f>
        <v>0</v>
      </c>
      <c r="HE19" t="s">
        <v>213</v>
      </c>
      <c r="HF19">
        <v>0</v>
      </c>
      <c r="HG19">
        <v>0</v>
      </c>
      <c r="HI19" t="str">
        <f>IF(HD19="","",HD19)</f>
        <v/>
      </c>
      <c r="HJ19" t="str">
        <f>+HE19</f>
        <v>Avions Udon - Bangkok AR</v>
      </c>
      <c r="HK19">
        <f>+HF19</f>
        <v>0</v>
      </c>
      <c r="HL19">
        <f>+HG19</f>
        <v>0</v>
      </c>
      <c r="HN19" t="str">
        <f>+HI19</f>
        <v/>
      </c>
      <c r="HO19" t="str">
        <f>+HJ19</f>
        <v>Avions Udon - Bangkok AR</v>
      </c>
      <c r="HP19">
        <f>+HK19</f>
        <v>0</v>
      </c>
      <c r="HQ19">
        <f>+HL19</f>
        <v>0</v>
      </c>
      <c r="HS19" t="str">
        <f>+HN19</f>
        <v/>
      </c>
      <c r="HT19" t="str">
        <f>+HO19</f>
        <v>Avions Udon - Bangkok AR</v>
      </c>
      <c r="HU19">
        <f>+HP19</f>
        <v>0</v>
      </c>
      <c r="HV19">
        <f>+HQ19</f>
        <v>0</v>
      </c>
      <c r="HX19" t="s">
        <v>213</v>
      </c>
      <c r="HY19">
        <v>0</v>
      </c>
      <c r="HZ19">
        <v>0</v>
      </c>
      <c r="IB19" t="str">
        <f>IF(HW19="","",HW19)</f>
        <v/>
      </c>
      <c r="IC19" t="str">
        <f>+HX19</f>
        <v>Avions Udon - Bangkok AR</v>
      </c>
      <c r="ID19">
        <f>+HY19</f>
        <v>0</v>
      </c>
      <c r="IE19">
        <f>+HZ19</f>
        <v>0</v>
      </c>
      <c r="IG19" t="str">
        <f>IF(IB19="","",IB19)</f>
        <v/>
      </c>
      <c r="IH19" t="str">
        <f>+IC19</f>
        <v>Avions Udon - Bangkok AR</v>
      </c>
      <c r="II19">
        <f>+ID19</f>
        <v>0</v>
      </c>
      <c r="IJ19">
        <f>+IE19</f>
        <v>0</v>
      </c>
      <c r="IL19" t="str">
        <f>IF(IG19="","",IG19)</f>
        <v/>
      </c>
      <c r="IM19" t="str">
        <f>+IH19</f>
        <v>Avions Udon - Bangkok AR</v>
      </c>
      <c r="IN19">
        <f>+II19</f>
        <v>0</v>
      </c>
      <c r="IO19">
        <f>+IJ19</f>
        <v>0</v>
      </c>
      <c r="IR19" t="s">
        <v>215</v>
      </c>
      <c r="IV19" s="27"/>
      <c r="IW19" s="65">
        <v>0</v>
      </c>
      <c r="IZ19" t="str">
        <f>+IR19</f>
        <v>Vol Udon à BKK suvarnabhumi (AR)</v>
      </c>
      <c r="JD19" s="27">
        <f>+IV19</f>
        <v>0</v>
      </c>
      <c r="JE19" s="65">
        <f>+IW19</f>
        <v>0</v>
      </c>
      <c r="JH19" t="str">
        <f>+IZ19</f>
        <v>Vol Udon à BKK suvarnabhumi (AR)</v>
      </c>
      <c r="JL19" s="27">
        <f>+JD19</f>
        <v>0</v>
      </c>
      <c r="JM19" s="65">
        <f>+JE19</f>
        <v>0</v>
      </c>
      <c r="JP19" t="str">
        <f>+JH19</f>
        <v>Vol Udon à BKK suvarnabhumi (AR)</v>
      </c>
      <c r="JT19" s="27">
        <f>+JL19</f>
        <v>0</v>
      </c>
      <c r="JU19" s="65">
        <f>+JM19</f>
        <v>0</v>
      </c>
      <c r="JX19" t="s">
        <v>215</v>
      </c>
      <c r="JZ19" s="27"/>
      <c r="KA19" s="65">
        <v>0</v>
      </c>
      <c r="KD19" t="s">
        <v>215</v>
      </c>
      <c r="KF19" s="27">
        <f>+JZ19</f>
        <v>0</v>
      </c>
      <c r="KG19" s="65">
        <f>+KA19</f>
        <v>0</v>
      </c>
      <c r="KJ19" t="s">
        <v>215</v>
      </c>
      <c r="KL19" s="27">
        <f>+KF19</f>
        <v>0</v>
      </c>
      <c r="KM19" s="65">
        <f>+KG19</f>
        <v>0</v>
      </c>
      <c r="KP19" t="s">
        <v>215</v>
      </c>
      <c r="KR19" s="27">
        <f>+KL19</f>
        <v>0</v>
      </c>
      <c r="KS19" s="65">
        <f>+KM19</f>
        <v>0</v>
      </c>
      <c r="KV19" t="s">
        <v>215</v>
      </c>
      <c r="KX19" s="27"/>
      <c r="KY19" s="65">
        <v>0</v>
      </c>
      <c r="LB19" t="s">
        <v>215</v>
      </c>
      <c r="LD19" s="27">
        <f>+KX19</f>
        <v>0</v>
      </c>
      <c r="LE19" s="65">
        <f>+KY19</f>
        <v>0</v>
      </c>
      <c r="LH19" t="str">
        <f>+LB19</f>
        <v>Vol Udon à BKK suvarnabhumi (AR)</v>
      </c>
      <c r="LJ19" s="27">
        <f>+LD19</f>
        <v>0</v>
      </c>
      <c r="LK19" s="65">
        <f>+LE19</f>
        <v>0</v>
      </c>
      <c r="LN19" t="str">
        <f>+LH19</f>
        <v>Vol Udon à BKK suvarnabhumi (AR)</v>
      </c>
      <c r="LP19" s="27">
        <f>+LJ19</f>
        <v>0</v>
      </c>
      <c r="LQ19" s="65">
        <f>+LK19</f>
        <v>0</v>
      </c>
      <c r="LT19" t="s">
        <v>215</v>
      </c>
      <c r="LV19" s="27"/>
      <c r="LW19" s="65">
        <v>0</v>
      </c>
      <c r="LZ19" t="str">
        <f>+LT19</f>
        <v>Vol Udon à BKK suvarnabhumi (AR)</v>
      </c>
      <c r="MB19" s="27">
        <f>+LV19</f>
        <v>0</v>
      </c>
      <c r="MC19" s="65">
        <f>+LW19</f>
        <v>0</v>
      </c>
      <c r="MF19" t="str">
        <f>+LZ19</f>
        <v>Vol Udon à BKK suvarnabhumi (AR)</v>
      </c>
      <c r="MH19" s="27">
        <f>+MB19</f>
        <v>0</v>
      </c>
      <c r="MI19" s="65">
        <f>+MC19</f>
        <v>0</v>
      </c>
      <c r="ML19" t="str">
        <f>+MF19</f>
        <v>Vol Udon à BKK suvarnabhumi (AR)</v>
      </c>
      <c r="MN19" s="27">
        <f>+MH19</f>
        <v>0</v>
      </c>
      <c r="MO19" s="65">
        <f>+MI19</f>
        <v>0</v>
      </c>
      <c r="MQ19" t="s">
        <v>216</v>
      </c>
      <c r="MS19" s="27"/>
      <c r="MT19" s="65">
        <v>0</v>
      </c>
      <c r="MW19" t="str">
        <f>+MQ19</f>
        <v>Vol Udon à BKK suvarnabhumi AR</v>
      </c>
      <c r="MY19" s="27">
        <f>+MS19</f>
        <v>0</v>
      </c>
      <c r="MZ19" s="65">
        <f>+MT19</f>
        <v>0</v>
      </c>
      <c r="NC19" t="str">
        <f>+MW19</f>
        <v>Vol Udon à BKK suvarnabhumi AR</v>
      </c>
      <c r="NE19" s="27">
        <f>+MY19</f>
        <v>0</v>
      </c>
      <c r="NF19" s="65">
        <f>+MZ19</f>
        <v>0</v>
      </c>
      <c r="NI19" t="str">
        <f>+NC19</f>
        <v>Vol Udon à BKK suvarnabhumi AR</v>
      </c>
      <c r="NK19" s="27">
        <f>+NE19</f>
        <v>0</v>
      </c>
      <c r="NL19" s="65">
        <f>+NF19</f>
        <v>0</v>
      </c>
      <c r="NN19" t="s">
        <v>216</v>
      </c>
      <c r="NP19" s="27"/>
      <c r="NQ19" s="65">
        <v>0</v>
      </c>
      <c r="NT19" t="str">
        <f>+NN19</f>
        <v>Vol Udon à BKK suvarnabhumi AR</v>
      </c>
      <c r="NV19" s="27">
        <f>+NP19</f>
        <v>0</v>
      </c>
      <c r="NW19" s="65">
        <f>+NQ19</f>
        <v>0</v>
      </c>
      <c r="NZ19" t="str">
        <f>+NT19</f>
        <v>Vol Udon à BKK suvarnabhumi AR</v>
      </c>
      <c r="OB19" s="27">
        <f>+NV19</f>
        <v>0</v>
      </c>
      <c r="OC19" s="65">
        <f>+NW19</f>
        <v>0</v>
      </c>
      <c r="OF19" t="str">
        <f>+NZ19</f>
        <v>Vol Udon à BKK suvarnabhumi AR</v>
      </c>
      <c r="OH19" s="27">
        <f>+OB19</f>
        <v>0</v>
      </c>
      <c r="OI19" s="65">
        <f>+OC19</f>
        <v>0</v>
      </c>
      <c r="OL19" t="s">
        <v>217</v>
      </c>
      <c r="ON19" s="27"/>
      <c r="OO19" s="65">
        <v>0</v>
      </c>
      <c r="OR19" t="str">
        <f>+OL19</f>
        <v>Vol Udon à BKK suvarnabhumi à 9h10 - AR</v>
      </c>
      <c r="OT19" s="27">
        <f>+ON19</f>
        <v>0</v>
      </c>
      <c r="OU19" s="65">
        <f>+OO19</f>
        <v>0</v>
      </c>
      <c r="OX19" t="str">
        <f>+OR19</f>
        <v>Vol Udon à BKK suvarnabhumi à 9h10 - AR</v>
      </c>
      <c r="OZ19" s="27">
        <f>+OT19</f>
        <v>0</v>
      </c>
      <c r="PA19" s="65">
        <f>+OU19</f>
        <v>0</v>
      </c>
      <c r="PD19" t="str">
        <f>+OX19</f>
        <v>Vol Udon à BKK suvarnabhumi à 9h10 - AR</v>
      </c>
      <c r="PF19" s="27">
        <f>+OZ19</f>
        <v>0</v>
      </c>
      <c r="PG19" s="65">
        <f>+PA19</f>
        <v>0</v>
      </c>
      <c r="PI19" t="s">
        <v>218</v>
      </c>
      <c r="PJ19" t="s">
        <v>219</v>
      </c>
      <c r="PL19">
        <v>1400</v>
      </c>
      <c r="PM19">
        <v>1400</v>
      </c>
      <c r="PO19" t="s">
        <v>218</v>
      </c>
      <c r="PP19" t="str">
        <f>+PJ19</f>
        <v>Vol de Suvarnabhumi à Udon (AR)</v>
      </c>
      <c r="PR19">
        <f>+PL19</f>
        <v>1400</v>
      </c>
      <c r="PS19">
        <f>+PM19</f>
        <v>1400</v>
      </c>
      <c r="PU19" t="s">
        <v>218</v>
      </c>
      <c r="PV19" t="str">
        <f>+PP19</f>
        <v>Vol de Suvarnabhumi à Udon (AR)</v>
      </c>
      <c r="PX19">
        <f>+PR19</f>
        <v>1400</v>
      </c>
      <c r="PY19">
        <f>+PS19</f>
        <v>1400</v>
      </c>
      <c r="QA19" t="s">
        <v>218</v>
      </c>
      <c r="QB19" t="str">
        <f>+PV19</f>
        <v>Vol de Suvarnabhumi à Udon (AR)</v>
      </c>
      <c r="QD19">
        <f>+PX19</f>
        <v>1400</v>
      </c>
      <c r="QE19">
        <f>+PY19</f>
        <v>1400</v>
      </c>
      <c r="QG19" t="s">
        <v>218</v>
      </c>
      <c r="QH19" t="s">
        <v>220</v>
      </c>
      <c r="QI19">
        <v>1250</v>
      </c>
      <c r="QJ19">
        <v>1250</v>
      </c>
      <c r="QM19" t="s">
        <v>218</v>
      </c>
      <c r="QN19" t="str">
        <f>+QH19</f>
        <v>Vol de Suvarnabhumi à Udon (AR) à 10h40 arrivée 11h45</v>
      </c>
      <c r="QO19">
        <f>+QI19</f>
        <v>1250</v>
      </c>
      <c r="QP19">
        <f>+QJ19</f>
        <v>1250</v>
      </c>
      <c r="QS19" t="s">
        <v>218</v>
      </c>
      <c r="QT19" t="str">
        <f>+QN19</f>
        <v>Vol de Suvarnabhumi à Udon (AR) à 10h40 arrivée 11h45</v>
      </c>
      <c r="QU19">
        <f>+QO19</f>
        <v>1250</v>
      </c>
      <c r="QV19">
        <f>+QP19</f>
        <v>1250</v>
      </c>
      <c r="QY19" t="s">
        <v>218</v>
      </c>
      <c r="QZ19" t="str">
        <f>+QT19</f>
        <v>Vol de Suvarnabhumi à Udon (AR) à 10h40 arrivée 11h45</v>
      </c>
      <c r="RA19">
        <f>+QU19</f>
        <v>1250</v>
      </c>
      <c r="RB19">
        <f>+QV19</f>
        <v>1250</v>
      </c>
      <c r="RC19" t="s">
        <v>218</v>
      </c>
      <c r="RD19" t="s">
        <v>220</v>
      </c>
      <c r="RE19">
        <v>1250</v>
      </c>
      <c r="RF19">
        <v>1250</v>
      </c>
      <c r="RH19" t="s">
        <v>218</v>
      </c>
      <c r="RI19" t="str">
        <f>+RD19</f>
        <v>Vol de Suvarnabhumi à Udon (AR) à 10h40 arrivée 11h45</v>
      </c>
      <c r="RJ19">
        <f>+RE19</f>
        <v>1250</v>
      </c>
      <c r="RK19">
        <f>+RF19</f>
        <v>1250</v>
      </c>
      <c r="RM19" t="s">
        <v>218</v>
      </c>
      <c r="RN19" t="str">
        <f>+RD19</f>
        <v>Vol de Suvarnabhumi à Udon (AR) à 10h40 arrivée 11h45</v>
      </c>
      <c r="RO19">
        <f>+RE19</f>
        <v>1250</v>
      </c>
      <c r="RP19">
        <f>+RF19</f>
        <v>1250</v>
      </c>
      <c r="RR19" t="s">
        <v>218</v>
      </c>
      <c r="RS19" t="str">
        <f>+RD19</f>
        <v>Vol de Suvarnabhumi à Udon (AR) à 10h40 arrivée 11h45</v>
      </c>
      <c r="RT19">
        <f>+RE19</f>
        <v>1250</v>
      </c>
      <c r="RU19">
        <f>+RF19</f>
        <v>1250</v>
      </c>
      <c r="RV19" t="s">
        <v>218</v>
      </c>
      <c r="RW19" t="s">
        <v>221</v>
      </c>
      <c r="RX19">
        <v>1350</v>
      </c>
      <c r="RY19">
        <v>1350</v>
      </c>
      <c r="SA19" t="str">
        <f>+RV19</f>
        <v>J1</v>
      </c>
      <c r="SB19" t="str">
        <f>+RW19</f>
        <v>Vol de Suvarnabhumi à C.Rai à 11h45 arrivée 13h05</v>
      </c>
      <c r="SC19">
        <f>+RX19</f>
        <v>1350</v>
      </c>
      <c r="SD19">
        <f>+RY19</f>
        <v>1350</v>
      </c>
      <c r="SF19" t="str">
        <f>+SA19</f>
        <v>J1</v>
      </c>
      <c r="SG19" t="str">
        <f>+SB19</f>
        <v>Vol de Suvarnabhumi à C.Rai à 11h45 arrivée 13h05</v>
      </c>
      <c r="SH19">
        <f>+SC19</f>
        <v>1350</v>
      </c>
      <c r="SI19">
        <f>+SD19</f>
        <v>1350</v>
      </c>
      <c r="SK19" t="str">
        <f>+SF19</f>
        <v>J1</v>
      </c>
      <c r="SL19" t="str">
        <f t="shared" ref="SL19:SN34" si="0">+SG19</f>
        <v>Vol de Suvarnabhumi à C.Rai à 11h45 arrivée 13h05</v>
      </c>
      <c r="SM19">
        <f t="shared" si="0"/>
        <v>1350</v>
      </c>
      <c r="SN19">
        <f t="shared" si="0"/>
        <v>1350</v>
      </c>
      <c r="SQ19" t="s">
        <v>218</v>
      </c>
      <c r="SR19" t="s">
        <v>222</v>
      </c>
      <c r="SS19">
        <v>1800</v>
      </c>
      <c r="ST19">
        <v>1800</v>
      </c>
      <c r="SV19" t="s">
        <v>218</v>
      </c>
      <c r="SW19" t="str">
        <f>+SR19</f>
        <v>Vol de Suvarnabhumi à C.Mai à 12h20 arrivée 13h40</v>
      </c>
      <c r="SX19">
        <f>+SS19</f>
        <v>1800</v>
      </c>
      <c r="SY19">
        <f>+ST19</f>
        <v>1800</v>
      </c>
      <c r="TA19" t="s">
        <v>218</v>
      </c>
      <c r="TB19" t="str">
        <f>+SW19</f>
        <v>Vol de Suvarnabhumi à C.Mai à 12h20 arrivée 13h40</v>
      </c>
      <c r="TC19">
        <f>+SX19</f>
        <v>1800</v>
      </c>
      <c r="TD19">
        <f>+SY19</f>
        <v>1800</v>
      </c>
      <c r="TF19" t="s">
        <v>218</v>
      </c>
      <c r="TG19" t="str">
        <f>+TB19</f>
        <v>Vol de Suvarnabhumi à C.Mai à 12h20 arrivée 13h40</v>
      </c>
      <c r="TH19">
        <f>+TC19</f>
        <v>1800</v>
      </c>
      <c r="TI19">
        <f>+TD19</f>
        <v>1800</v>
      </c>
    </row>
    <row r="20" spans="1:529" x14ac:dyDescent="0.25">
      <c r="A20" t="s">
        <v>218</v>
      </c>
      <c r="B20" t="s">
        <v>223</v>
      </c>
      <c r="F20" s="27"/>
      <c r="G20" s="27"/>
      <c r="H20" s="27"/>
      <c r="I20" t="str">
        <f t="shared" ref="I20:I74" si="1">IF(A20="","",A20)</f>
        <v>J1</v>
      </c>
      <c r="J20" t="str">
        <f t="shared" ref="J20:J74" si="2">+B20</f>
        <v>Accueil Bangkok et transfert à l'hôtel</v>
      </c>
      <c r="N20" s="27">
        <f t="shared" ref="N20:O74" si="3">+F20</f>
        <v>0</v>
      </c>
      <c r="O20" s="27">
        <f t="shared" si="3"/>
        <v>0</v>
      </c>
      <c r="P20" s="27"/>
      <c r="Q20" t="str">
        <f t="shared" ref="Q20:R74" si="4">+I20</f>
        <v>J1</v>
      </c>
      <c r="R20" t="str">
        <f t="shared" si="4"/>
        <v>Accueil Bangkok et transfert à l'hôtel</v>
      </c>
      <c r="V20" s="27">
        <f t="shared" ref="V20:W74" si="5">+N20</f>
        <v>0</v>
      </c>
      <c r="W20" s="27">
        <f t="shared" si="5"/>
        <v>0</v>
      </c>
      <c r="X20" s="27"/>
      <c r="Y20" t="str">
        <f t="shared" ref="Y20:Z74" si="6">+Q20</f>
        <v>J1</v>
      </c>
      <c r="Z20" t="str">
        <f t="shared" si="6"/>
        <v>Accueil Bangkok et transfert à l'hôtel</v>
      </c>
      <c r="AD20" s="27">
        <f t="shared" ref="AD20:AE74" si="7">+V20</f>
        <v>0</v>
      </c>
      <c r="AE20" s="27">
        <f t="shared" si="7"/>
        <v>0</v>
      </c>
      <c r="AF20" t="s">
        <v>218</v>
      </c>
      <c r="AG20" t="s">
        <v>223</v>
      </c>
      <c r="AI20" s="27">
        <v>0</v>
      </c>
      <c r="AJ20" s="27">
        <v>0</v>
      </c>
      <c r="AK20" s="27"/>
      <c r="AL20" t="str">
        <f t="shared" ref="AL20:AL83" si="8">IF(AF20="","",AF20)</f>
        <v>J1</v>
      </c>
      <c r="AM20" t="str">
        <f t="shared" ref="AM20:AM83" si="9">+AG20</f>
        <v>Accueil Bangkok et transfert à l'hôtel</v>
      </c>
      <c r="AO20" s="27">
        <f t="shared" ref="AO20:AP83" si="10">+AI20</f>
        <v>0</v>
      </c>
      <c r="AP20" s="27">
        <f t="shared" si="10"/>
        <v>0</v>
      </c>
      <c r="AQ20" s="27"/>
      <c r="AR20" t="str">
        <f t="shared" ref="AR20:AS83" si="11">+AL20</f>
        <v>J1</v>
      </c>
      <c r="AS20" t="str">
        <f t="shared" si="11"/>
        <v>Accueil Bangkok et transfert à l'hôtel</v>
      </c>
      <c r="AU20" s="27">
        <f t="shared" ref="AU20:AV83" si="12">+AO20</f>
        <v>0</v>
      </c>
      <c r="AV20" s="27">
        <f t="shared" si="12"/>
        <v>0</v>
      </c>
      <c r="AW20" s="27"/>
      <c r="AX20" t="str">
        <f t="shared" ref="AX20:AY83" si="13">+AR20</f>
        <v>J1</v>
      </c>
      <c r="AY20" t="str">
        <f t="shared" si="13"/>
        <v>Accueil Bangkok et transfert à l'hôtel</v>
      </c>
      <c r="BA20" s="27">
        <f t="shared" ref="BA20:BB83" si="14">+AU20</f>
        <v>0</v>
      </c>
      <c r="BB20" s="27">
        <f t="shared" si="14"/>
        <v>0</v>
      </c>
      <c r="BC20" s="27"/>
      <c r="BD20" t="s">
        <v>218</v>
      </c>
      <c r="BE20" t="s">
        <v>223</v>
      </c>
      <c r="BF20" s="27">
        <v>0</v>
      </c>
      <c r="BG20" s="27">
        <v>0</v>
      </c>
      <c r="BH20" s="65"/>
      <c r="BI20" t="str">
        <f t="shared" ref="BI20:BI83" si="15">IF(BD20="","",BD20)</f>
        <v>J1</v>
      </c>
      <c r="BJ20" t="str">
        <f t="shared" ref="BJ20:BL83" si="16">+BE20</f>
        <v>Accueil Bangkok et transfert à l'hôtel</v>
      </c>
      <c r="BK20" s="27">
        <f t="shared" si="16"/>
        <v>0</v>
      </c>
      <c r="BL20" s="27">
        <f t="shared" si="16"/>
        <v>0</v>
      </c>
      <c r="BM20" s="27"/>
      <c r="BN20" t="str">
        <f t="shared" ref="BN20:BQ83" si="17">+BI20</f>
        <v>J1</v>
      </c>
      <c r="BO20" t="str">
        <f t="shared" si="17"/>
        <v>Accueil Bangkok et transfert à l'hôtel</v>
      </c>
      <c r="BP20" s="27">
        <f t="shared" si="17"/>
        <v>0</v>
      </c>
      <c r="BQ20" s="27">
        <f t="shared" si="17"/>
        <v>0</v>
      </c>
      <c r="BR20" s="27"/>
      <c r="BS20" s="27" t="str">
        <f t="shared" ref="BS20:BV83" si="18">+BN20</f>
        <v>J1</v>
      </c>
      <c r="BT20" t="str">
        <f t="shared" si="18"/>
        <v>Accueil Bangkok et transfert à l'hôtel</v>
      </c>
      <c r="BU20" s="27">
        <f t="shared" si="18"/>
        <v>0</v>
      </c>
      <c r="BV20" s="27">
        <f t="shared" si="18"/>
        <v>0</v>
      </c>
      <c r="BW20" t="s">
        <v>218</v>
      </c>
      <c r="BX20" t="s">
        <v>223</v>
      </c>
      <c r="BY20" s="27">
        <v>0</v>
      </c>
      <c r="BZ20" s="27">
        <v>0</v>
      </c>
      <c r="CA20" s="65"/>
      <c r="CB20" t="str">
        <f t="shared" ref="CB20:CB83" si="19">IF(BW20="","",BW20)</f>
        <v>J1</v>
      </c>
      <c r="CC20" t="str">
        <f t="shared" ref="CC20:CE83" si="20">+BX20</f>
        <v>Accueil Bangkok et transfert à l'hôtel</v>
      </c>
      <c r="CD20" s="27">
        <f t="shared" si="20"/>
        <v>0</v>
      </c>
      <c r="CE20" s="27">
        <f t="shared" si="20"/>
        <v>0</v>
      </c>
      <c r="CF20" s="27"/>
      <c r="CG20" t="str">
        <f t="shared" ref="CG20:CH83" si="21">+CB20</f>
        <v>J1</v>
      </c>
      <c r="CH20" t="str">
        <f t="shared" si="21"/>
        <v>Accueil Bangkok et transfert à l'hôtel</v>
      </c>
      <c r="CI20" s="27">
        <f t="shared" ref="CI20:CI83" si="22">+BY20</f>
        <v>0</v>
      </c>
      <c r="CJ20" s="27">
        <f t="shared" ref="CJ20:CJ83" si="23">+CE20</f>
        <v>0</v>
      </c>
      <c r="CK20" s="27"/>
      <c r="CL20" t="str">
        <f t="shared" ref="CL20:CO83" si="24">+CG20</f>
        <v>J1</v>
      </c>
      <c r="CM20" t="str">
        <f t="shared" si="24"/>
        <v>Accueil Bangkok et transfert à l'hôtel</v>
      </c>
      <c r="CN20" s="27">
        <f t="shared" si="24"/>
        <v>0</v>
      </c>
      <c r="CO20" s="27">
        <f t="shared" si="24"/>
        <v>0</v>
      </c>
      <c r="CP20" s="27"/>
      <c r="CQ20" t="s">
        <v>218</v>
      </c>
      <c r="CR20" t="s">
        <v>223</v>
      </c>
      <c r="CS20" s="27">
        <v>0</v>
      </c>
      <c r="CT20" s="27">
        <v>0</v>
      </c>
      <c r="CU20" s="65"/>
      <c r="CV20" t="str">
        <f t="shared" ref="CV20:CV83" si="25">IF(CQ20="","",CQ20)</f>
        <v>J1</v>
      </c>
      <c r="CW20" t="str">
        <f t="shared" ref="CW20:CY83" si="26">+CR20</f>
        <v>Accueil Bangkok et transfert à l'hôtel</v>
      </c>
      <c r="CX20" s="27">
        <f t="shared" si="26"/>
        <v>0</v>
      </c>
      <c r="CY20" s="27">
        <f t="shared" si="26"/>
        <v>0</v>
      </c>
      <c r="CZ20" s="27"/>
      <c r="DA20" t="str">
        <f t="shared" ref="DA20:DA83" si="27">IF(CQ20="","",CQ20)</f>
        <v>J1</v>
      </c>
      <c r="DB20" t="str">
        <f t="shared" ref="DB20:DD83" si="28">+CR20</f>
        <v>Accueil Bangkok et transfert à l'hôtel</v>
      </c>
      <c r="DC20" s="27">
        <f t="shared" si="28"/>
        <v>0</v>
      </c>
      <c r="DD20" s="27">
        <f t="shared" si="28"/>
        <v>0</v>
      </c>
      <c r="DE20" s="27"/>
      <c r="DF20" t="str">
        <f t="shared" ref="DF20:DF83" si="29">IF(CQ20="","",CQ20)</f>
        <v>J1</v>
      </c>
      <c r="DG20" t="str">
        <f t="shared" ref="DG20:DI83" si="30">+CR20</f>
        <v>Accueil Bangkok et transfert à l'hôtel</v>
      </c>
      <c r="DH20" s="27">
        <f t="shared" si="30"/>
        <v>0</v>
      </c>
      <c r="DI20" s="27">
        <f t="shared" si="30"/>
        <v>0</v>
      </c>
      <c r="DJ20" s="27"/>
      <c r="DK20" t="s">
        <v>218</v>
      </c>
      <c r="DL20" t="s">
        <v>223</v>
      </c>
      <c r="DM20" s="27">
        <v>0</v>
      </c>
      <c r="DN20" s="27">
        <v>0</v>
      </c>
      <c r="DP20" t="str">
        <f t="shared" ref="DP20:DP83" si="31">IF(DK20="","",DK20)</f>
        <v>J1</v>
      </c>
      <c r="DQ20" t="str">
        <f t="shared" ref="DQ20:DS83" si="32">+DL20</f>
        <v>Accueil Bangkok et transfert à l'hôtel</v>
      </c>
      <c r="DR20" s="27">
        <f t="shared" si="32"/>
        <v>0</v>
      </c>
      <c r="DS20" s="27">
        <f t="shared" si="32"/>
        <v>0</v>
      </c>
      <c r="DU20" t="str">
        <f t="shared" ref="DU20:DX83" si="33">+DP20</f>
        <v>J1</v>
      </c>
      <c r="DV20" t="str">
        <f t="shared" si="33"/>
        <v>Accueil Bangkok et transfert à l'hôtel</v>
      </c>
      <c r="DW20" s="27">
        <f t="shared" si="33"/>
        <v>0</v>
      </c>
      <c r="DX20" s="27">
        <f t="shared" si="33"/>
        <v>0</v>
      </c>
      <c r="DZ20" t="str">
        <f t="shared" ref="DZ20:EC83" si="34">+DU20</f>
        <v>J1</v>
      </c>
      <c r="EA20" t="str">
        <f t="shared" si="34"/>
        <v>Accueil Bangkok et transfert à l'hôtel</v>
      </c>
      <c r="EB20" s="27">
        <f t="shared" si="34"/>
        <v>0</v>
      </c>
      <c r="EC20" s="27">
        <f t="shared" si="34"/>
        <v>0</v>
      </c>
      <c r="EF20" t="s">
        <v>224</v>
      </c>
      <c r="EH20" s="27">
        <v>0</v>
      </c>
      <c r="EJ20" t="str">
        <f t="shared" ref="EJ20:EJ83" si="35">IF(EE20="","",EE20)</f>
        <v/>
      </c>
      <c r="EK20" t="str">
        <f t="shared" ref="EK20:EM83" si="36">+EF20</f>
        <v>Orchid resort Gerard &amp; teeda</v>
      </c>
      <c r="EL20" s="27">
        <f t="shared" si="36"/>
        <v>0</v>
      </c>
      <c r="EM20" s="27">
        <f t="shared" si="36"/>
        <v>0</v>
      </c>
      <c r="EO20" t="str">
        <f t="shared" ref="EO20:ER83" si="37">+EJ20</f>
        <v/>
      </c>
      <c r="EP20" t="str">
        <f t="shared" si="37"/>
        <v>Orchid resort Gerard &amp; teeda</v>
      </c>
      <c r="EQ20" s="27">
        <f t="shared" si="37"/>
        <v>0</v>
      </c>
      <c r="ER20" s="27">
        <f t="shared" si="37"/>
        <v>0</v>
      </c>
      <c r="ET20" t="str">
        <f t="shared" ref="ET20:EW83" si="38">+EO20</f>
        <v/>
      </c>
      <c r="EU20" t="str">
        <f t="shared" si="38"/>
        <v>Orchid resort Gerard &amp; teeda</v>
      </c>
      <c r="EV20" s="27">
        <f t="shared" si="38"/>
        <v>0</v>
      </c>
      <c r="EW20" s="27">
        <f t="shared" si="38"/>
        <v>0</v>
      </c>
      <c r="EZ20" t="s">
        <v>224</v>
      </c>
      <c r="FB20" s="27">
        <v>0</v>
      </c>
      <c r="FD20" t="str">
        <f t="shared" ref="FD20:FD83" si="39">IF(EY20="","",EY20)</f>
        <v/>
      </c>
      <c r="FE20" t="str">
        <f t="shared" ref="FE20:FG83" si="40">+EZ20</f>
        <v>Orchid resort Gerard &amp; teeda</v>
      </c>
      <c r="FF20" s="27">
        <f t="shared" si="40"/>
        <v>0</v>
      </c>
      <c r="FG20" s="27">
        <f t="shared" si="40"/>
        <v>0</v>
      </c>
      <c r="FI20" t="str">
        <f t="shared" ref="FI20:FL83" si="41">+FD20</f>
        <v/>
      </c>
      <c r="FJ20" t="str">
        <f t="shared" si="41"/>
        <v>Orchid resort Gerard &amp; teeda</v>
      </c>
      <c r="FK20" s="27">
        <f t="shared" si="41"/>
        <v>0</v>
      </c>
      <c r="FL20" s="27">
        <f t="shared" si="41"/>
        <v>0</v>
      </c>
      <c r="FN20" t="str">
        <f t="shared" ref="FN20:FQ83" si="42">+FI20</f>
        <v/>
      </c>
      <c r="FO20" t="str">
        <f t="shared" si="42"/>
        <v>Orchid resort Gerard &amp; teeda</v>
      </c>
      <c r="FP20" s="27">
        <f t="shared" si="42"/>
        <v>0</v>
      </c>
      <c r="FQ20" s="27">
        <f t="shared" si="42"/>
        <v>0</v>
      </c>
      <c r="FS20" t="s">
        <v>224</v>
      </c>
      <c r="FU20" s="27">
        <v>0</v>
      </c>
      <c r="FW20" t="str">
        <f t="shared" ref="FW20:FW83" si="43">IF(FR20="","",FR20)</f>
        <v/>
      </c>
      <c r="FX20" t="str">
        <f t="shared" ref="FX20:FZ83" si="44">+FS20</f>
        <v>Orchid resort Gerard &amp; teeda</v>
      </c>
      <c r="FY20" s="27">
        <f t="shared" si="44"/>
        <v>0</v>
      </c>
      <c r="FZ20" s="27">
        <f t="shared" si="44"/>
        <v>0</v>
      </c>
      <c r="GB20" t="str">
        <f t="shared" ref="GB20:GE83" si="45">+FW20</f>
        <v/>
      </c>
      <c r="GC20" t="str">
        <f t="shared" si="45"/>
        <v>Orchid resort Gerard &amp; teeda</v>
      </c>
      <c r="GD20" s="27">
        <f t="shared" si="45"/>
        <v>0</v>
      </c>
      <c r="GE20" s="27">
        <f t="shared" si="45"/>
        <v>0</v>
      </c>
      <c r="GG20" t="str">
        <f t="shared" ref="GG20:GJ83" si="46">+GB20</f>
        <v/>
      </c>
      <c r="GH20" t="str">
        <f t="shared" si="46"/>
        <v>Orchid resort Gerard &amp; teeda</v>
      </c>
      <c r="GI20" s="27">
        <f t="shared" si="46"/>
        <v>0</v>
      </c>
      <c r="GJ20" s="27">
        <f t="shared" si="46"/>
        <v>0</v>
      </c>
      <c r="GL20" t="s">
        <v>224</v>
      </c>
      <c r="GN20" s="27">
        <v>0</v>
      </c>
      <c r="GP20" t="str">
        <f t="shared" ref="GP20:GP83" si="47">IF(GK20="","",GK20)</f>
        <v/>
      </c>
      <c r="GQ20" t="str">
        <f t="shared" ref="GQ20:GS83" si="48">+GL20</f>
        <v>Orchid resort Gerard &amp; teeda</v>
      </c>
      <c r="GR20" s="27">
        <f t="shared" si="48"/>
        <v>0</v>
      </c>
      <c r="GS20" s="27">
        <f t="shared" si="48"/>
        <v>0</v>
      </c>
      <c r="GU20" t="str">
        <f t="shared" ref="GU20:GX83" si="49">+GP20</f>
        <v/>
      </c>
      <c r="GV20" t="str">
        <f t="shared" si="49"/>
        <v>Orchid resort Gerard &amp; teeda</v>
      </c>
      <c r="GW20" s="27">
        <f t="shared" si="49"/>
        <v>0</v>
      </c>
      <c r="GX20" s="27">
        <f t="shared" si="49"/>
        <v>0</v>
      </c>
      <c r="GZ20" t="str">
        <f t="shared" ref="GZ20:HC83" si="50">+GU20</f>
        <v/>
      </c>
      <c r="HA20" t="str">
        <f t="shared" si="50"/>
        <v>Orchid resort Gerard &amp; teeda</v>
      </c>
      <c r="HB20" s="27">
        <f t="shared" si="50"/>
        <v>0</v>
      </c>
      <c r="HC20" s="27">
        <f t="shared" si="50"/>
        <v>0</v>
      </c>
      <c r="HD20" t="s">
        <v>218</v>
      </c>
      <c r="HE20" t="s">
        <v>223</v>
      </c>
      <c r="HF20">
        <v>0</v>
      </c>
      <c r="HG20">
        <v>0</v>
      </c>
      <c r="HI20" t="str">
        <f t="shared" ref="HI20:HI83" si="51">IF(HD20="","",HD20)</f>
        <v>J1</v>
      </c>
      <c r="HJ20" t="str">
        <f t="shared" ref="HJ20:HL83" si="52">+HE20</f>
        <v>Accueil Bangkok et transfert à l'hôtel</v>
      </c>
      <c r="HK20">
        <f t="shared" si="52"/>
        <v>0</v>
      </c>
      <c r="HL20">
        <f t="shared" si="52"/>
        <v>0</v>
      </c>
      <c r="HN20" t="str">
        <f t="shared" ref="HN20:HQ83" si="53">+HI20</f>
        <v>J1</v>
      </c>
      <c r="HO20" t="str">
        <f t="shared" si="53"/>
        <v>Accueil Bangkok et transfert à l'hôtel</v>
      </c>
      <c r="HP20">
        <f t="shared" si="53"/>
        <v>0</v>
      </c>
      <c r="HQ20">
        <f t="shared" si="53"/>
        <v>0</v>
      </c>
      <c r="HS20" t="str">
        <f t="shared" ref="HS20:HV83" si="54">+HN20</f>
        <v>J1</v>
      </c>
      <c r="HT20" t="str">
        <f t="shared" si="54"/>
        <v>Accueil Bangkok et transfert à l'hôtel</v>
      </c>
      <c r="HU20">
        <f t="shared" si="54"/>
        <v>0</v>
      </c>
      <c r="HV20">
        <f t="shared" si="54"/>
        <v>0</v>
      </c>
      <c r="HW20" t="s">
        <v>218</v>
      </c>
      <c r="HX20" t="s">
        <v>223</v>
      </c>
      <c r="HY20">
        <v>0</v>
      </c>
      <c r="HZ20">
        <v>0</v>
      </c>
      <c r="IB20" t="str">
        <f t="shared" ref="IB20:IB83" si="55">IF(HW20="","",HW20)</f>
        <v>J1</v>
      </c>
      <c r="IC20" t="str">
        <f t="shared" ref="IC20:IE83" si="56">+HX20</f>
        <v>Accueil Bangkok et transfert à l'hôtel</v>
      </c>
      <c r="ID20">
        <f t="shared" si="56"/>
        <v>0</v>
      </c>
      <c r="IE20">
        <f t="shared" si="56"/>
        <v>0</v>
      </c>
      <c r="IG20" t="str">
        <f t="shared" ref="IG20:IG83" si="57">IF(IB20="","",IB20)</f>
        <v>J1</v>
      </c>
      <c r="IH20" t="str">
        <f t="shared" ref="IH20:IJ83" si="58">+IC20</f>
        <v>Accueil Bangkok et transfert à l'hôtel</v>
      </c>
      <c r="II20">
        <f t="shared" si="58"/>
        <v>0</v>
      </c>
      <c r="IJ20">
        <f t="shared" si="58"/>
        <v>0</v>
      </c>
      <c r="IL20" t="str">
        <f t="shared" ref="IL20:IL83" si="59">IF(IG20="","",IG20)</f>
        <v>J1</v>
      </c>
      <c r="IM20" t="str">
        <f t="shared" ref="IM20:IO83" si="60">+IH20</f>
        <v>Accueil Bangkok et transfert à l'hôtel</v>
      </c>
      <c r="IN20">
        <f t="shared" si="60"/>
        <v>0</v>
      </c>
      <c r="IO20">
        <f t="shared" si="60"/>
        <v>0</v>
      </c>
      <c r="IR20" t="s">
        <v>225</v>
      </c>
      <c r="IV20" s="27"/>
      <c r="IW20" s="65">
        <v>0</v>
      </c>
      <c r="IZ20" t="str">
        <f t="shared" ref="IZ20:IZ83" si="61">+IR20</f>
        <v>essence aéroport (AR)</v>
      </c>
      <c r="JD20" s="27">
        <f t="shared" ref="JD20:JE83" si="62">+IV20</f>
        <v>0</v>
      </c>
      <c r="JE20" s="65">
        <f t="shared" si="62"/>
        <v>0</v>
      </c>
      <c r="JH20" t="str">
        <f t="shared" ref="JH20:JH83" si="63">+IZ20</f>
        <v>essence aéroport (AR)</v>
      </c>
      <c r="JL20" s="27">
        <f t="shared" ref="JL20:JM83" si="64">+JD20</f>
        <v>0</v>
      </c>
      <c r="JM20" s="65">
        <f t="shared" si="64"/>
        <v>0</v>
      </c>
      <c r="JP20" t="str">
        <f t="shared" ref="JP20:JP83" si="65">+JH20</f>
        <v>essence aéroport (AR)</v>
      </c>
      <c r="JT20" s="27">
        <f t="shared" ref="JT20:JU83" si="66">+JL20</f>
        <v>0</v>
      </c>
      <c r="JU20" s="65">
        <f t="shared" si="66"/>
        <v>0</v>
      </c>
      <c r="JX20" t="s">
        <v>225</v>
      </c>
      <c r="JZ20" s="27"/>
      <c r="KA20" s="65">
        <v>0</v>
      </c>
      <c r="KD20" t="s">
        <v>225</v>
      </c>
      <c r="KF20" s="27">
        <f t="shared" ref="KF20:KG83" si="67">+JZ20</f>
        <v>0</v>
      </c>
      <c r="KG20" s="65">
        <f t="shared" si="67"/>
        <v>0</v>
      </c>
      <c r="KJ20" t="s">
        <v>225</v>
      </c>
      <c r="KL20" s="27">
        <f t="shared" ref="KL20:KM83" si="68">+KF20</f>
        <v>0</v>
      </c>
      <c r="KM20" s="65">
        <f t="shared" si="68"/>
        <v>0</v>
      </c>
      <c r="KP20" t="s">
        <v>225</v>
      </c>
      <c r="KR20" s="27">
        <f t="shared" ref="KR20:KS83" si="69">+KL20</f>
        <v>0</v>
      </c>
      <c r="KS20" s="65">
        <f t="shared" si="69"/>
        <v>0</v>
      </c>
      <c r="KV20" t="s">
        <v>225</v>
      </c>
      <c r="KX20" s="27"/>
      <c r="KY20" s="65">
        <v>0</v>
      </c>
      <c r="LB20" t="s">
        <v>225</v>
      </c>
      <c r="LD20" s="27">
        <f t="shared" ref="LD20:LE65" si="70">+KX20</f>
        <v>0</v>
      </c>
      <c r="LE20" s="65">
        <f t="shared" si="70"/>
        <v>0</v>
      </c>
      <c r="LH20" t="str">
        <f t="shared" ref="LH20:LH83" si="71">+LB20</f>
        <v>essence aéroport (AR)</v>
      </c>
      <c r="LJ20" s="27">
        <f t="shared" ref="LJ20:LK65" si="72">+LD20</f>
        <v>0</v>
      </c>
      <c r="LK20" s="65">
        <f t="shared" si="72"/>
        <v>0</v>
      </c>
      <c r="LN20" t="str">
        <f t="shared" ref="LN20:LN83" si="73">+LH20</f>
        <v>essence aéroport (AR)</v>
      </c>
      <c r="LP20" s="27">
        <f t="shared" ref="LP20:LQ65" si="74">+LJ20</f>
        <v>0</v>
      </c>
      <c r="LQ20" s="65">
        <f t="shared" si="74"/>
        <v>0</v>
      </c>
      <c r="LT20" t="s">
        <v>225</v>
      </c>
      <c r="LV20" s="27"/>
      <c r="LW20" s="65">
        <v>0</v>
      </c>
      <c r="LZ20" t="str">
        <f t="shared" ref="LZ20:LZ83" si="75">+LT20</f>
        <v>essence aéroport (AR)</v>
      </c>
      <c r="MB20" s="27">
        <f t="shared" ref="MB20:MC65" si="76">+LV20</f>
        <v>0</v>
      </c>
      <c r="MC20" s="65">
        <f t="shared" si="76"/>
        <v>0</v>
      </c>
      <c r="MF20" t="str">
        <f t="shared" ref="MF20:MF83" si="77">+LZ20</f>
        <v>essence aéroport (AR)</v>
      </c>
      <c r="MH20" s="27">
        <f t="shared" ref="MH20:MI65" si="78">+MB20</f>
        <v>0</v>
      </c>
      <c r="MI20" s="65">
        <f t="shared" si="78"/>
        <v>0</v>
      </c>
      <c r="ML20" t="str">
        <f t="shared" ref="ML20:ML83" si="79">+MF20</f>
        <v>essence aéroport (AR)</v>
      </c>
      <c r="MN20" s="27">
        <f t="shared" ref="MN20:MO65" si="80">+MH20</f>
        <v>0</v>
      </c>
      <c r="MO20" s="65">
        <f t="shared" si="80"/>
        <v>0</v>
      </c>
      <c r="MQ20" t="s">
        <v>226</v>
      </c>
      <c r="MS20" s="27"/>
      <c r="MT20" s="65">
        <v>0</v>
      </c>
      <c r="MW20" t="str">
        <f t="shared" ref="MW20:MW83" si="81">+MQ20</f>
        <v>essence aéroport AR</v>
      </c>
      <c r="MY20" s="27">
        <f t="shared" ref="MY20:MZ83" si="82">+MS20</f>
        <v>0</v>
      </c>
      <c r="MZ20" s="65">
        <f t="shared" si="82"/>
        <v>0</v>
      </c>
      <c r="NC20" t="str">
        <f t="shared" ref="NC20:NC83" si="83">+MW20</f>
        <v>essence aéroport AR</v>
      </c>
      <c r="NE20" s="27">
        <f t="shared" ref="NE20:NF83" si="84">+MY20</f>
        <v>0</v>
      </c>
      <c r="NF20" s="65">
        <f t="shared" si="84"/>
        <v>0</v>
      </c>
      <c r="NI20" t="str">
        <f t="shared" ref="NI20:NI83" si="85">+NC20</f>
        <v>essence aéroport AR</v>
      </c>
      <c r="NK20" s="27">
        <f t="shared" ref="NK20:NL83" si="86">+NE20</f>
        <v>0</v>
      </c>
      <c r="NL20" s="65">
        <f t="shared" si="86"/>
        <v>0</v>
      </c>
      <c r="NN20" t="s">
        <v>226</v>
      </c>
      <c r="NP20" s="27"/>
      <c r="NQ20" s="65">
        <v>0</v>
      </c>
      <c r="NT20" t="str">
        <f t="shared" ref="NT20:NT83" si="87">+NN20</f>
        <v>essence aéroport AR</v>
      </c>
      <c r="NV20" s="27">
        <f t="shared" ref="NV20:NW83" si="88">+NP20</f>
        <v>0</v>
      </c>
      <c r="NW20" s="65">
        <f t="shared" si="88"/>
        <v>0</v>
      </c>
      <c r="NZ20" t="str">
        <f t="shared" ref="NZ20:NZ83" si="89">+NT20</f>
        <v>essence aéroport AR</v>
      </c>
      <c r="OB20" s="27">
        <f t="shared" ref="OB20:OC83" si="90">+NV20</f>
        <v>0</v>
      </c>
      <c r="OC20" s="65">
        <f t="shared" si="90"/>
        <v>0</v>
      </c>
      <c r="OF20" t="str">
        <f t="shared" ref="OF20:OF83" si="91">+NZ20</f>
        <v>essence aéroport AR</v>
      </c>
      <c r="OH20" s="27">
        <f t="shared" ref="OH20:OI83" si="92">+OB20</f>
        <v>0</v>
      </c>
      <c r="OI20" s="65">
        <f t="shared" si="92"/>
        <v>0</v>
      </c>
      <c r="OL20" t="s">
        <v>226</v>
      </c>
      <c r="ON20" s="27"/>
      <c r="OO20" s="65">
        <v>0</v>
      </c>
      <c r="OR20" t="str">
        <f t="shared" ref="OR20:OR83" si="93">+OL20</f>
        <v>essence aéroport AR</v>
      </c>
      <c r="OT20" s="27">
        <f t="shared" ref="OT20:OU83" si="94">+ON20</f>
        <v>0</v>
      </c>
      <c r="OU20" s="65">
        <f t="shared" si="94"/>
        <v>0</v>
      </c>
      <c r="OX20" t="str">
        <f t="shared" ref="OX20:OX83" si="95">+OR20</f>
        <v>essence aéroport AR</v>
      </c>
      <c r="OZ20" s="27">
        <f t="shared" ref="OZ20:PA83" si="96">+OT20</f>
        <v>0</v>
      </c>
      <c r="PA20" s="65">
        <f t="shared" si="96"/>
        <v>0</v>
      </c>
      <c r="PD20" t="str">
        <f t="shared" ref="PD20:PD83" si="97">+OX20</f>
        <v>essence aéroport AR</v>
      </c>
      <c r="PF20" s="27">
        <f t="shared" ref="PF20:PG83" si="98">+OZ20</f>
        <v>0</v>
      </c>
      <c r="PG20" s="65">
        <f t="shared" si="98"/>
        <v>0</v>
      </c>
      <c r="PJ20" t="s">
        <v>227</v>
      </c>
      <c r="PM20" s="27">
        <f>2600+1000</f>
        <v>3600</v>
      </c>
      <c r="PP20" t="str">
        <f t="shared" ref="PP20:PP83" si="99">+PJ20</f>
        <v>tranfert de l'aéroport d'Udon Thani à Nongkhai (van à la journée)</v>
      </c>
      <c r="PR20">
        <f t="shared" ref="PR20:PS83" si="100">+PL20</f>
        <v>0</v>
      </c>
      <c r="PS20">
        <f t="shared" si="100"/>
        <v>3600</v>
      </c>
      <c r="PV20" t="str">
        <f t="shared" ref="PV20:PV83" si="101">+PP20</f>
        <v>tranfert de l'aéroport d'Udon Thani à Nongkhai (van à la journée)</v>
      </c>
      <c r="PX20">
        <f t="shared" ref="PX20:PY83" si="102">+PR20</f>
        <v>0</v>
      </c>
      <c r="PY20">
        <f t="shared" si="102"/>
        <v>3600</v>
      </c>
      <c r="QB20" t="str">
        <f t="shared" ref="QB20:QB83" si="103">+PV20</f>
        <v>tranfert de l'aéroport d'Udon Thani à Nongkhai (van à la journée)</v>
      </c>
      <c r="QD20">
        <f t="shared" ref="QD20:QE83" si="104">+PX20</f>
        <v>0</v>
      </c>
      <c r="QE20">
        <f t="shared" si="104"/>
        <v>3600</v>
      </c>
      <c r="QH20" t="s">
        <v>227</v>
      </c>
      <c r="QJ20" s="27">
        <v>2800</v>
      </c>
      <c r="QN20" t="str">
        <f t="shared" ref="QN20:QP83" si="105">+QH20</f>
        <v>tranfert de l'aéroport d'Udon Thani à Nongkhai (van à la journée)</v>
      </c>
      <c r="QO20">
        <f t="shared" si="105"/>
        <v>0</v>
      </c>
      <c r="QP20">
        <f t="shared" si="105"/>
        <v>2800</v>
      </c>
      <c r="QT20" t="str">
        <f t="shared" ref="QT20:QV83" si="106">+QN20</f>
        <v>tranfert de l'aéroport d'Udon Thani à Nongkhai (van à la journée)</v>
      </c>
      <c r="QU20">
        <f t="shared" si="106"/>
        <v>0</v>
      </c>
      <c r="QV20">
        <f t="shared" si="106"/>
        <v>2800</v>
      </c>
      <c r="QZ20" t="str">
        <f t="shared" ref="QZ20:RB83" si="107">+QT20</f>
        <v>tranfert de l'aéroport d'Udon Thani à Nongkhai (van à la journée)</v>
      </c>
      <c r="RA20">
        <f t="shared" si="107"/>
        <v>0</v>
      </c>
      <c r="RB20">
        <f t="shared" si="107"/>
        <v>2800</v>
      </c>
      <c r="RD20" t="s">
        <v>227</v>
      </c>
      <c r="RF20" s="27">
        <v>2800</v>
      </c>
      <c r="RI20" t="str">
        <f t="shared" ref="RI20:RK83" si="108">+RD20</f>
        <v>tranfert de l'aéroport d'Udon Thani à Nongkhai (van à la journée)</v>
      </c>
      <c r="RJ20">
        <f t="shared" si="108"/>
        <v>0</v>
      </c>
      <c r="RK20">
        <f t="shared" si="108"/>
        <v>2800</v>
      </c>
      <c r="RN20" t="str">
        <f t="shared" ref="RN20:RP83" si="109">+RD20</f>
        <v>tranfert de l'aéroport d'Udon Thani à Nongkhai (van à la journée)</v>
      </c>
      <c r="RO20">
        <f t="shared" si="109"/>
        <v>0</v>
      </c>
      <c r="RP20">
        <f t="shared" si="109"/>
        <v>2800</v>
      </c>
      <c r="RS20" t="str">
        <f t="shared" ref="RS20:RU83" si="110">+RD20</f>
        <v>tranfert de l'aéroport d'Udon Thani à Nongkhai (van à la journée)</v>
      </c>
      <c r="RT20">
        <f t="shared" si="110"/>
        <v>0</v>
      </c>
      <c r="RU20">
        <f t="shared" si="110"/>
        <v>2800</v>
      </c>
      <c r="RW20" t="s">
        <v>228</v>
      </c>
      <c r="SA20">
        <f t="shared" ref="SA20:SD83" si="111">+RV20</f>
        <v>0</v>
      </c>
      <c r="SB20" t="str">
        <f t="shared" si="111"/>
        <v>Déjeuner hôtel ou environ</v>
      </c>
      <c r="SC20">
        <f t="shared" si="111"/>
        <v>0</v>
      </c>
      <c r="SD20">
        <f t="shared" si="111"/>
        <v>0</v>
      </c>
      <c r="SF20">
        <f t="shared" ref="SF20:SI83" si="112">+SA20</f>
        <v>0</v>
      </c>
      <c r="SG20" t="str">
        <f t="shared" si="112"/>
        <v>Déjeuner hôtel ou environ</v>
      </c>
      <c r="SH20">
        <f t="shared" si="112"/>
        <v>0</v>
      </c>
      <c r="SI20">
        <f t="shared" si="112"/>
        <v>0</v>
      </c>
      <c r="SK20">
        <f t="shared" ref="SK20:SN83" si="113">+SF20</f>
        <v>0</v>
      </c>
      <c r="SL20" t="str">
        <f t="shared" si="0"/>
        <v>Déjeuner hôtel ou environ</v>
      </c>
      <c r="SM20">
        <f t="shared" si="0"/>
        <v>0</v>
      </c>
      <c r="SN20">
        <f t="shared" si="0"/>
        <v>0</v>
      </c>
      <c r="SR20" t="s">
        <v>228</v>
      </c>
      <c r="SW20" t="str">
        <f t="shared" ref="SW20:SY83" si="114">+SR20</f>
        <v>Déjeuner hôtel ou environ</v>
      </c>
      <c r="SX20">
        <f t="shared" si="114"/>
        <v>0</v>
      </c>
      <c r="SY20">
        <f t="shared" si="114"/>
        <v>0</v>
      </c>
      <c r="TB20" t="str">
        <f t="shared" ref="TB20:TD83" si="115">+SW20</f>
        <v>Déjeuner hôtel ou environ</v>
      </c>
      <c r="TC20">
        <f t="shared" si="115"/>
        <v>0</v>
      </c>
      <c r="TD20">
        <f t="shared" si="115"/>
        <v>0</v>
      </c>
      <c r="TG20" t="str">
        <f t="shared" ref="TG20:TI83" si="116">+TB20</f>
        <v>Déjeuner hôtel ou environ</v>
      </c>
      <c r="TH20">
        <f t="shared" si="116"/>
        <v>0</v>
      </c>
      <c r="TI20">
        <f t="shared" si="116"/>
        <v>0</v>
      </c>
    </row>
    <row r="21" spans="1:529" x14ac:dyDescent="0.25">
      <c r="B21" t="s">
        <v>229</v>
      </c>
      <c r="G21">
        <f>2700+1000</f>
        <v>3700</v>
      </c>
      <c r="H21" s="27"/>
      <c r="I21" t="str">
        <f t="shared" si="1"/>
        <v/>
      </c>
      <c r="J21" t="str">
        <f t="shared" si="2"/>
        <v>Taxi aéroport à hôtel (van à la journée)</v>
      </c>
      <c r="N21" s="27">
        <f t="shared" si="3"/>
        <v>0</v>
      </c>
      <c r="O21" s="27">
        <v>2700</v>
      </c>
      <c r="P21" s="27"/>
      <c r="Q21" t="str">
        <f t="shared" si="4"/>
        <v/>
      </c>
      <c r="R21" t="str">
        <f t="shared" si="4"/>
        <v>Taxi aéroport à hôtel (van à la journée)</v>
      </c>
      <c r="V21" s="27">
        <f t="shared" si="5"/>
        <v>0</v>
      </c>
      <c r="W21" s="27">
        <f t="shared" si="5"/>
        <v>2700</v>
      </c>
      <c r="X21" s="27"/>
      <c r="Y21" t="str">
        <f t="shared" si="6"/>
        <v/>
      </c>
      <c r="Z21" t="str">
        <f t="shared" si="6"/>
        <v>Taxi aéroport à hôtel (van à la journée)</v>
      </c>
      <c r="AD21" s="27">
        <f t="shared" si="7"/>
        <v>0</v>
      </c>
      <c r="AE21" s="27">
        <f t="shared" si="7"/>
        <v>2700</v>
      </c>
      <c r="AG21" t="s">
        <v>229</v>
      </c>
      <c r="AI21" s="27"/>
      <c r="AJ21">
        <f>2700+1000</f>
        <v>3700</v>
      </c>
      <c r="AK21" s="27"/>
      <c r="AL21" t="str">
        <f t="shared" si="8"/>
        <v/>
      </c>
      <c r="AM21" t="str">
        <f t="shared" si="9"/>
        <v>Taxi aéroport à hôtel (van à la journée)</v>
      </c>
      <c r="AO21" s="27">
        <f t="shared" si="10"/>
        <v>0</v>
      </c>
      <c r="AP21" s="27">
        <v>2700</v>
      </c>
      <c r="AQ21" s="27"/>
      <c r="AR21" t="str">
        <f t="shared" si="11"/>
        <v/>
      </c>
      <c r="AS21" t="str">
        <f t="shared" si="11"/>
        <v>Taxi aéroport à hôtel (van à la journée)</v>
      </c>
      <c r="AU21" s="27">
        <f t="shared" si="12"/>
        <v>0</v>
      </c>
      <c r="AV21" s="27">
        <f t="shared" si="12"/>
        <v>2700</v>
      </c>
      <c r="AW21" s="27"/>
      <c r="AX21" t="str">
        <f t="shared" si="13"/>
        <v/>
      </c>
      <c r="AY21" t="str">
        <f t="shared" si="13"/>
        <v>Taxi aéroport à hôtel (van à la journée)</v>
      </c>
      <c r="BA21" s="27">
        <f t="shared" si="14"/>
        <v>0</v>
      </c>
      <c r="BB21" s="27">
        <f t="shared" si="14"/>
        <v>2700</v>
      </c>
      <c r="BC21" s="27"/>
      <c r="BE21" t="s">
        <v>229</v>
      </c>
      <c r="BF21" s="27">
        <v>0</v>
      </c>
      <c r="BG21">
        <f>2700+1000</f>
        <v>3700</v>
      </c>
      <c r="BH21" s="65"/>
      <c r="BI21" t="str">
        <f t="shared" si="15"/>
        <v/>
      </c>
      <c r="BJ21" t="str">
        <f t="shared" si="16"/>
        <v>Taxi aéroport à hôtel (van à la journée)</v>
      </c>
      <c r="BK21" s="27">
        <f t="shared" si="16"/>
        <v>0</v>
      </c>
      <c r="BL21" s="27">
        <v>2700</v>
      </c>
      <c r="BM21" s="27"/>
      <c r="BN21" t="str">
        <f t="shared" si="17"/>
        <v/>
      </c>
      <c r="BO21" t="str">
        <f t="shared" si="17"/>
        <v>Taxi aéroport à hôtel (van à la journée)</v>
      </c>
      <c r="BP21" s="27">
        <f t="shared" si="17"/>
        <v>0</v>
      </c>
      <c r="BQ21" s="27">
        <f t="shared" si="17"/>
        <v>2700</v>
      </c>
      <c r="BR21" s="27"/>
      <c r="BS21" s="27" t="str">
        <f t="shared" si="18"/>
        <v/>
      </c>
      <c r="BT21" t="str">
        <f t="shared" si="18"/>
        <v>Taxi aéroport à hôtel (van à la journée)</v>
      </c>
      <c r="BU21" s="27">
        <f t="shared" si="18"/>
        <v>0</v>
      </c>
      <c r="BV21" s="27">
        <f t="shared" si="18"/>
        <v>2700</v>
      </c>
      <c r="BX21" t="s">
        <v>229</v>
      </c>
      <c r="BY21" s="27">
        <v>0</v>
      </c>
      <c r="BZ21">
        <f>2700+1000</f>
        <v>3700</v>
      </c>
      <c r="CA21" s="65"/>
      <c r="CB21" t="str">
        <f t="shared" si="19"/>
        <v/>
      </c>
      <c r="CC21" t="str">
        <f t="shared" si="20"/>
        <v>Taxi aéroport à hôtel (van à la journée)</v>
      </c>
      <c r="CD21" s="27">
        <f t="shared" si="20"/>
        <v>0</v>
      </c>
      <c r="CE21" s="27">
        <v>2700</v>
      </c>
      <c r="CF21" s="27"/>
      <c r="CG21" t="str">
        <f t="shared" si="21"/>
        <v/>
      </c>
      <c r="CH21" t="str">
        <f t="shared" si="21"/>
        <v>Taxi aéroport à hôtel (van à la journée)</v>
      </c>
      <c r="CI21" s="27">
        <f t="shared" si="22"/>
        <v>0</v>
      </c>
      <c r="CJ21" s="27">
        <f t="shared" si="23"/>
        <v>2700</v>
      </c>
      <c r="CK21" s="27"/>
      <c r="CL21" t="str">
        <f t="shared" si="24"/>
        <v/>
      </c>
      <c r="CM21" t="str">
        <f t="shared" si="24"/>
        <v>Taxi aéroport à hôtel (van à la journée)</v>
      </c>
      <c r="CN21" s="27">
        <f t="shared" si="24"/>
        <v>0</v>
      </c>
      <c r="CO21" s="27">
        <f t="shared" si="24"/>
        <v>2700</v>
      </c>
      <c r="CP21" s="27"/>
      <c r="CR21" t="s">
        <v>229</v>
      </c>
      <c r="CS21" s="27">
        <v>0</v>
      </c>
      <c r="CT21">
        <f>2700+1000</f>
        <v>3700</v>
      </c>
      <c r="CU21" s="65"/>
      <c r="CV21" t="str">
        <f t="shared" si="25"/>
        <v/>
      </c>
      <c r="CW21" t="str">
        <f t="shared" si="26"/>
        <v>Taxi aéroport à hôtel (van à la journée)</v>
      </c>
      <c r="CX21" s="27">
        <f t="shared" si="26"/>
        <v>0</v>
      </c>
      <c r="CY21" s="27">
        <v>2700</v>
      </c>
      <c r="CZ21" s="27"/>
      <c r="DA21" t="str">
        <f t="shared" si="27"/>
        <v/>
      </c>
      <c r="DB21" t="str">
        <f t="shared" si="28"/>
        <v>Taxi aéroport à hôtel (van à la journée)</v>
      </c>
      <c r="DC21" s="27">
        <f t="shared" si="28"/>
        <v>0</v>
      </c>
      <c r="DD21" s="27">
        <f t="shared" si="28"/>
        <v>3700</v>
      </c>
      <c r="DE21" s="27"/>
      <c r="DF21" t="str">
        <f t="shared" si="29"/>
        <v/>
      </c>
      <c r="DG21" t="str">
        <f t="shared" si="30"/>
        <v>Taxi aéroport à hôtel (van à la journée)</v>
      </c>
      <c r="DH21" s="27">
        <f t="shared" si="30"/>
        <v>0</v>
      </c>
      <c r="DI21" s="27">
        <f t="shared" si="30"/>
        <v>3700</v>
      </c>
      <c r="DJ21" s="27"/>
      <c r="DL21" t="s">
        <v>229</v>
      </c>
      <c r="DM21" s="27">
        <v>0</v>
      </c>
      <c r="DN21">
        <f>2700+1000</f>
        <v>3700</v>
      </c>
      <c r="DP21" t="str">
        <f t="shared" si="31"/>
        <v/>
      </c>
      <c r="DQ21" t="str">
        <f t="shared" si="32"/>
        <v>Taxi aéroport à hôtel (van à la journée)</v>
      </c>
      <c r="DR21" s="27">
        <f t="shared" si="32"/>
        <v>0</v>
      </c>
      <c r="DS21" s="27">
        <v>2700</v>
      </c>
      <c r="DU21" t="str">
        <f t="shared" si="33"/>
        <v/>
      </c>
      <c r="DV21" t="str">
        <f t="shared" si="33"/>
        <v>Taxi aéroport à hôtel (van à la journée)</v>
      </c>
      <c r="DW21" s="27">
        <f t="shared" si="33"/>
        <v>0</v>
      </c>
      <c r="DX21" s="27">
        <f t="shared" si="33"/>
        <v>2700</v>
      </c>
      <c r="DZ21" t="str">
        <f t="shared" si="34"/>
        <v/>
      </c>
      <c r="EA21" t="str">
        <f t="shared" si="34"/>
        <v>Taxi aéroport à hôtel (van à la journée)</v>
      </c>
      <c r="EB21" s="27">
        <f t="shared" si="34"/>
        <v>0</v>
      </c>
      <c r="EC21" s="27">
        <f t="shared" si="34"/>
        <v>2700</v>
      </c>
      <c r="EE21" t="s">
        <v>218</v>
      </c>
      <c r="EF21" t="s">
        <v>230</v>
      </c>
      <c r="EG21" s="27">
        <v>0</v>
      </c>
      <c r="EH21">
        <f>2700+1000</f>
        <v>3700</v>
      </c>
      <c r="EJ21" t="str">
        <f t="shared" si="35"/>
        <v>J1</v>
      </c>
      <c r="EK21" t="str">
        <f t="shared" si="36"/>
        <v>Matin libre - Déjeuner papaya pok pok près de l'hôtel (+ picking airport)</v>
      </c>
      <c r="EL21" s="27">
        <f t="shared" si="36"/>
        <v>0</v>
      </c>
      <c r="EM21" s="27">
        <v>2700</v>
      </c>
      <c r="EO21" t="str">
        <f t="shared" si="37"/>
        <v>J1</v>
      </c>
      <c r="EP21" t="str">
        <f t="shared" si="37"/>
        <v>Matin libre - Déjeuner papaya pok pok près de l'hôtel (+ picking airport)</v>
      </c>
      <c r="EQ21" s="27">
        <f t="shared" si="37"/>
        <v>0</v>
      </c>
      <c r="ER21" s="27">
        <f t="shared" si="37"/>
        <v>2700</v>
      </c>
      <c r="ET21" t="str">
        <f t="shared" si="38"/>
        <v>J1</v>
      </c>
      <c r="EU21" t="str">
        <f t="shared" si="38"/>
        <v>Matin libre - Déjeuner papaya pok pok près de l'hôtel (+ picking airport)</v>
      </c>
      <c r="EV21" s="27">
        <f t="shared" si="38"/>
        <v>0</v>
      </c>
      <c r="EW21" s="27">
        <f t="shared" si="38"/>
        <v>2700</v>
      </c>
      <c r="EY21" t="s">
        <v>218</v>
      </c>
      <c r="EZ21" t="s">
        <v>230</v>
      </c>
      <c r="FA21" s="27">
        <v>0</v>
      </c>
      <c r="FB21">
        <f>2700+1000</f>
        <v>3700</v>
      </c>
      <c r="FD21" t="str">
        <f t="shared" si="39"/>
        <v>J1</v>
      </c>
      <c r="FE21" t="str">
        <f t="shared" si="40"/>
        <v>Matin libre - Déjeuner papaya pok pok près de l'hôtel (+ picking airport)</v>
      </c>
      <c r="FF21" s="27">
        <f t="shared" si="40"/>
        <v>0</v>
      </c>
      <c r="FG21" s="27">
        <v>2700</v>
      </c>
      <c r="FI21" t="str">
        <f t="shared" si="41"/>
        <v>J1</v>
      </c>
      <c r="FJ21" t="str">
        <f t="shared" si="41"/>
        <v>Matin libre - Déjeuner papaya pok pok près de l'hôtel (+ picking airport)</v>
      </c>
      <c r="FK21" s="27">
        <f t="shared" si="41"/>
        <v>0</v>
      </c>
      <c r="FL21" s="27">
        <f t="shared" si="41"/>
        <v>2700</v>
      </c>
      <c r="FN21" t="str">
        <f t="shared" si="42"/>
        <v>J1</v>
      </c>
      <c r="FO21" t="str">
        <f t="shared" si="42"/>
        <v>Matin libre - Déjeuner papaya pok pok près de l'hôtel (+ picking airport)</v>
      </c>
      <c r="FP21" s="27">
        <f t="shared" si="42"/>
        <v>0</v>
      </c>
      <c r="FQ21" s="27">
        <f t="shared" si="42"/>
        <v>2700</v>
      </c>
      <c r="FR21" t="s">
        <v>218</v>
      </c>
      <c r="FS21" t="s">
        <v>230</v>
      </c>
      <c r="FT21" s="27">
        <v>0</v>
      </c>
      <c r="FU21">
        <f>2700+1000</f>
        <v>3700</v>
      </c>
      <c r="FW21" t="str">
        <f t="shared" si="43"/>
        <v>J1</v>
      </c>
      <c r="FX21" t="str">
        <f t="shared" si="44"/>
        <v>Matin libre - Déjeuner papaya pok pok près de l'hôtel (+ picking airport)</v>
      </c>
      <c r="FY21" s="27">
        <f t="shared" si="44"/>
        <v>0</v>
      </c>
      <c r="FZ21" s="27">
        <v>2700</v>
      </c>
      <c r="GB21" t="str">
        <f t="shared" si="45"/>
        <v>J1</v>
      </c>
      <c r="GC21" t="str">
        <f t="shared" si="45"/>
        <v>Matin libre - Déjeuner papaya pok pok près de l'hôtel (+ picking airport)</v>
      </c>
      <c r="GD21" s="27">
        <f t="shared" si="45"/>
        <v>0</v>
      </c>
      <c r="GE21" s="27">
        <f t="shared" si="45"/>
        <v>2700</v>
      </c>
      <c r="GG21" t="str">
        <f t="shared" si="46"/>
        <v>J1</v>
      </c>
      <c r="GH21" t="str">
        <f t="shared" si="46"/>
        <v>Matin libre - Déjeuner papaya pok pok près de l'hôtel (+ picking airport)</v>
      </c>
      <c r="GI21" s="27">
        <f t="shared" si="46"/>
        <v>0</v>
      </c>
      <c r="GJ21" s="27">
        <f t="shared" si="46"/>
        <v>2700</v>
      </c>
      <c r="GK21" t="s">
        <v>218</v>
      </c>
      <c r="GL21" t="s">
        <v>230</v>
      </c>
      <c r="GM21" s="27">
        <v>0</v>
      </c>
      <c r="GN21">
        <f>2700+1000</f>
        <v>3700</v>
      </c>
      <c r="GP21" t="str">
        <f t="shared" si="47"/>
        <v>J1</v>
      </c>
      <c r="GQ21" t="str">
        <f t="shared" si="48"/>
        <v>Matin libre - Déjeuner papaya pok pok près de l'hôtel (+ picking airport)</v>
      </c>
      <c r="GR21" s="27">
        <f t="shared" si="48"/>
        <v>0</v>
      </c>
      <c r="GS21" s="27">
        <v>2700</v>
      </c>
      <c r="GU21" t="str">
        <f t="shared" si="49"/>
        <v>J1</v>
      </c>
      <c r="GV21" t="str">
        <f t="shared" si="49"/>
        <v>Matin libre - Déjeuner papaya pok pok près de l'hôtel (+ picking airport)</v>
      </c>
      <c r="GW21" s="27">
        <f t="shared" si="49"/>
        <v>0</v>
      </c>
      <c r="GX21" s="27">
        <f t="shared" si="49"/>
        <v>2700</v>
      </c>
      <c r="GZ21" t="str">
        <f t="shared" si="50"/>
        <v>J1</v>
      </c>
      <c r="HA21" t="str">
        <f t="shared" si="50"/>
        <v>Matin libre - Déjeuner papaya pok pok près de l'hôtel (+ picking airport)</v>
      </c>
      <c r="HB21" s="27">
        <f t="shared" si="50"/>
        <v>0</v>
      </c>
      <c r="HC21" s="27">
        <f t="shared" si="50"/>
        <v>2700</v>
      </c>
      <c r="HE21" t="s">
        <v>231</v>
      </c>
      <c r="HG21">
        <f>2700+1000</f>
        <v>3700</v>
      </c>
      <c r="HI21" t="str">
        <f t="shared" si="51"/>
        <v/>
      </c>
      <c r="HJ21" t="str">
        <f t="shared" si="52"/>
        <v>Taxi aéroport à hôtel (van à la journée</v>
      </c>
      <c r="HK21">
        <f t="shared" si="52"/>
        <v>0</v>
      </c>
      <c r="HL21">
        <v>2700</v>
      </c>
      <c r="HN21" t="str">
        <f t="shared" si="53"/>
        <v/>
      </c>
      <c r="HO21" t="str">
        <f t="shared" si="53"/>
        <v>Taxi aéroport à hôtel (van à la journée</v>
      </c>
      <c r="HP21">
        <f t="shared" si="53"/>
        <v>0</v>
      </c>
      <c r="HQ21">
        <f t="shared" si="53"/>
        <v>2700</v>
      </c>
      <c r="HS21" t="str">
        <f t="shared" si="54"/>
        <v/>
      </c>
      <c r="HT21" t="str">
        <f t="shared" si="54"/>
        <v>Taxi aéroport à hôtel (van à la journée</v>
      </c>
      <c r="HU21">
        <f t="shared" si="54"/>
        <v>0</v>
      </c>
      <c r="HV21">
        <f t="shared" si="54"/>
        <v>2700</v>
      </c>
      <c r="HX21" t="s">
        <v>231</v>
      </c>
      <c r="HZ21">
        <f>2700+1000</f>
        <v>3700</v>
      </c>
      <c r="IB21" t="str">
        <f t="shared" si="55"/>
        <v/>
      </c>
      <c r="IC21" t="str">
        <f t="shared" si="56"/>
        <v>Taxi aéroport à hôtel (van à la journée</v>
      </c>
      <c r="ID21">
        <f t="shared" si="56"/>
        <v>0</v>
      </c>
      <c r="IE21">
        <v>2700</v>
      </c>
      <c r="IG21" t="str">
        <f t="shared" si="57"/>
        <v/>
      </c>
      <c r="IH21" t="str">
        <f t="shared" si="58"/>
        <v>Taxi aéroport à hôtel (van à la journée</v>
      </c>
      <c r="II21">
        <f t="shared" si="58"/>
        <v>0</v>
      </c>
      <c r="IJ21">
        <f t="shared" si="58"/>
        <v>2700</v>
      </c>
      <c r="IL21" t="str">
        <f t="shared" si="59"/>
        <v/>
      </c>
      <c r="IM21" t="str">
        <f t="shared" si="60"/>
        <v>Taxi aéroport à hôtel (van à la journée</v>
      </c>
      <c r="IN21">
        <f t="shared" si="60"/>
        <v>0</v>
      </c>
      <c r="IO21">
        <f t="shared" si="60"/>
        <v>2700</v>
      </c>
      <c r="IR21" t="s">
        <v>232</v>
      </c>
      <c r="IV21" s="27"/>
      <c r="IW21" s="65">
        <v>0</v>
      </c>
      <c r="IZ21" t="str">
        <f t="shared" si="61"/>
        <v>orchid resort + dîner</v>
      </c>
      <c r="JD21" s="27">
        <f t="shared" si="62"/>
        <v>0</v>
      </c>
      <c r="JE21" s="65">
        <f t="shared" si="62"/>
        <v>0</v>
      </c>
      <c r="JH21" t="str">
        <f t="shared" si="63"/>
        <v>orchid resort + dîner</v>
      </c>
      <c r="JL21" s="27">
        <f t="shared" si="64"/>
        <v>0</v>
      </c>
      <c r="JM21" s="65">
        <f t="shared" si="64"/>
        <v>0</v>
      </c>
      <c r="JP21" t="str">
        <f t="shared" si="65"/>
        <v>orchid resort + dîner</v>
      </c>
      <c r="JT21" s="27">
        <f t="shared" si="66"/>
        <v>0</v>
      </c>
      <c r="JU21" s="65">
        <f t="shared" si="66"/>
        <v>0</v>
      </c>
      <c r="JX21" t="s">
        <v>232</v>
      </c>
      <c r="JZ21" s="27"/>
      <c r="KA21" s="65">
        <v>0</v>
      </c>
      <c r="KD21" t="s">
        <v>232</v>
      </c>
      <c r="KF21" s="27">
        <f t="shared" si="67"/>
        <v>0</v>
      </c>
      <c r="KG21" s="65">
        <f t="shared" si="67"/>
        <v>0</v>
      </c>
      <c r="KJ21" t="s">
        <v>232</v>
      </c>
      <c r="KL21" s="27">
        <f t="shared" si="68"/>
        <v>0</v>
      </c>
      <c r="KM21" s="65">
        <f t="shared" si="68"/>
        <v>0</v>
      </c>
      <c r="KP21" t="s">
        <v>232</v>
      </c>
      <c r="KR21" s="27">
        <f t="shared" si="69"/>
        <v>0</v>
      </c>
      <c r="KS21" s="65">
        <f t="shared" si="69"/>
        <v>0</v>
      </c>
      <c r="KV21" t="s">
        <v>232</v>
      </c>
      <c r="KX21" s="27"/>
      <c r="KY21" s="65">
        <v>0</v>
      </c>
      <c r="LB21" t="s">
        <v>232</v>
      </c>
      <c r="LD21" s="27">
        <f t="shared" si="70"/>
        <v>0</v>
      </c>
      <c r="LE21" s="65">
        <f t="shared" si="70"/>
        <v>0</v>
      </c>
      <c r="LH21" t="str">
        <f t="shared" si="71"/>
        <v>orchid resort + dîner</v>
      </c>
      <c r="LJ21" s="27">
        <f t="shared" si="72"/>
        <v>0</v>
      </c>
      <c r="LK21" s="65">
        <f t="shared" si="72"/>
        <v>0</v>
      </c>
      <c r="LN21" t="str">
        <f t="shared" si="73"/>
        <v>orchid resort + dîner</v>
      </c>
      <c r="LP21" s="27">
        <f t="shared" si="74"/>
        <v>0</v>
      </c>
      <c r="LQ21" s="65">
        <f t="shared" si="74"/>
        <v>0</v>
      </c>
      <c r="LT21" t="s">
        <v>232</v>
      </c>
      <c r="LV21" s="27"/>
      <c r="LW21" s="65">
        <v>0</v>
      </c>
      <c r="LZ21" t="str">
        <f t="shared" si="75"/>
        <v>orchid resort + dîner</v>
      </c>
      <c r="MB21" s="27">
        <f t="shared" si="76"/>
        <v>0</v>
      </c>
      <c r="MC21" s="65">
        <f t="shared" si="76"/>
        <v>0</v>
      </c>
      <c r="MF21" t="str">
        <f t="shared" si="77"/>
        <v>orchid resort + dîner</v>
      </c>
      <c r="MH21" s="27">
        <f t="shared" si="78"/>
        <v>0</v>
      </c>
      <c r="MI21" s="65">
        <f t="shared" si="78"/>
        <v>0</v>
      </c>
      <c r="ML21" t="str">
        <f t="shared" si="79"/>
        <v>orchid resort + dîner</v>
      </c>
      <c r="MN21" s="27">
        <f t="shared" si="80"/>
        <v>0</v>
      </c>
      <c r="MO21" s="65">
        <f t="shared" si="80"/>
        <v>0</v>
      </c>
      <c r="MQ21" t="s">
        <v>232</v>
      </c>
      <c r="MS21" s="27"/>
      <c r="MT21" s="65">
        <v>0</v>
      </c>
      <c r="MW21" t="str">
        <f t="shared" si="81"/>
        <v>orchid resort + dîner</v>
      </c>
      <c r="MY21" s="27">
        <f t="shared" si="82"/>
        <v>0</v>
      </c>
      <c r="MZ21" s="65">
        <f t="shared" si="82"/>
        <v>0</v>
      </c>
      <c r="NC21" t="str">
        <f t="shared" si="83"/>
        <v>orchid resort + dîner</v>
      </c>
      <c r="NE21" s="27">
        <f t="shared" si="84"/>
        <v>0</v>
      </c>
      <c r="NF21" s="65">
        <f t="shared" si="84"/>
        <v>0</v>
      </c>
      <c r="NI21" t="str">
        <f t="shared" si="85"/>
        <v>orchid resort + dîner</v>
      </c>
      <c r="NK21" s="27">
        <f t="shared" si="86"/>
        <v>0</v>
      </c>
      <c r="NL21" s="65">
        <f t="shared" si="86"/>
        <v>0</v>
      </c>
      <c r="NN21" t="s">
        <v>232</v>
      </c>
      <c r="NP21" s="27"/>
      <c r="NQ21" s="65">
        <v>0</v>
      </c>
      <c r="NT21" t="str">
        <f t="shared" si="87"/>
        <v>orchid resort + dîner</v>
      </c>
      <c r="NV21" s="27">
        <f t="shared" si="88"/>
        <v>0</v>
      </c>
      <c r="NW21" s="65">
        <f t="shared" si="88"/>
        <v>0</v>
      </c>
      <c r="NZ21" t="str">
        <f t="shared" si="89"/>
        <v>orchid resort + dîner</v>
      </c>
      <c r="OB21" s="27">
        <f t="shared" si="90"/>
        <v>0</v>
      </c>
      <c r="OC21" s="65">
        <f t="shared" si="90"/>
        <v>0</v>
      </c>
      <c r="OF21" t="str">
        <f t="shared" si="91"/>
        <v>orchid resort + dîner</v>
      </c>
      <c r="OH21" s="27">
        <f t="shared" si="92"/>
        <v>0</v>
      </c>
      <c r="OI21" s="65">
        <f t="shared" si="92"/>
        <v>0</v>
      </c>
      <c r="OL21" t="s">
        <v>233</v>
      </c>
      <c r="ON21" s="27"/>
      <c r="OO21" s="65">
        <v>0</v>
      </c>
      <c r="OR21" t="str">
        <f t="shared" si="93"/>
        <v>orchid resort et dîner</v>
      </c>
      <c r="OT21" s="27">
        <f t="shared" si="94"/>
        <v>0</v>
      </c>
      <c r="OU21" s="65">
        <f t="shared" si="94"/>
        <v>0</v>
      </c>
      <c r="OX21" t="str">
        <f t="shared" si="95"/>
        <v>orchid resort et dîner</v>
      </c>
      <c r="OZ21" s="27">
        <f t="shared" si="96"/>
        <v>0</v>
      </c>
      <c r="PA21" s="65">
        <f t="shared" si="96"/>
        <v>0</v>
      </c>
      <c r="PD21" t="str">
        <f t="shared" si="97"/>
        <v>orchid resort et dîner</v>
      </c>
      <c r="PF21" s="27">
        <f t="shared" si="98"/>
        <v>0</v>
      </c>
      <c r="PG21" s="65">
        <f t="shared" si="98"/>
        <v>0</v>
      </c>
      <c r="PJ21" t="s">
        <v>234</v>
      </c>
      <c r="PL21" s="65"/>
      <c r="PM21" s="65"/>
      <c r="PP21" t="str">
        <f t="shared" si="99"/>
        <v>Après midi libre jusqu'à 16h</v>
      </c>
      <c r="PR21">
        <f t="shared" si="100"/>
        <v>0</v>
      </c>
      <c r="PS21">
        <f t="shared" si="100"/>
        <v>0</v>
      </c>
      <c r="PV21" t="str">
        <f t="shared" si="101"/>
        <v>Après midi libre jusqu'à 16h</v>
      </c>
      <c r="PX21">
        <f t="shared" si="102"/>
        <v>0</v>
      </c>
      <c r="PY21">
        <f t="shared" si="102"/>
        <v>0</v>
      </c>
      <c r="QB21" t="str">
        <f t="shared" si="103"/>
        <v>Après midi libre jusqu'à 16h</v>
      </c>
      <c r="QD21">
        <f t="shared" si="104"/>
        <v>0</v>
      </c>
      <c r="QE21">
        <f t="shared" si="104"/>
        <v>0</v>
      </c>
      <c r="QH21" t="s">
        <v>234</v>
      </c>
      <c r="QI21" s="65"/>
      <c r="QJ21" s="65"/>
      <c r="QN21" t="str">
        <f t="shared" si="105"/>
        <v>Après midi libre jusqu'à 16h</v>
      </c>
      <c r="QO21">
        <f t="shared" si="105"/>
        <v>0</v>
      </c>
      <c r="QP21">
        <f t="shared" si="105"/>
        <v>0</v>
      </c>
      <c r="QT21" t="str">
        <f t="shared" si="106"/>
        <v>Après midi libre jusqu'à 16h</v>
      </c>
      <c r="QU21">
        <f t="shared" si="106"/>
        <v>0</v>
      </c>
      <c r="QV21">
        <f t="shared" si="106"/>
        <v>0</v>
      </c>
      <c r="QZ21" t="str">
        <f t="shared" si="107"/>
        <v>Après midi libre jusqu'à 16h</v>
      </c>
      <c r="RA21">
        <f t="shared" si="107"/>
        <v>0</v>
      </c>
      <c r="RB21">
        <f t="shared" si="107"/>
        <v>0</v>
      </c>
      <c r="RD21" t="s">
        <v>234</v>
      </c>
      <c r="RE21" s="65"/>
      <c r="RF21" s="65"/>
      <c r="RI21" t="str">
        <f t="shared" si="108"/>
        <v>Après midi libre jusqu'à 16h</v>
      </c>
      <c r="RJ21">
        <f t="shared" si="108"/>
        <v>0</v>
      </c>
      <c r="RK21">
        <f t="shared" si="108"/>
        <v>0</v>
      </c>
      <c r="RN21" t="str">
        <f t="shared" si="109"/>
        <v>Après midi libre jusqu'à 16h</v>
      </c>
      <c r="RO21">
        <f t="shared" si="109"/>
        <v>0</v>
      </c>
      <c r="RP21">
        <f t="shared" si="109"/>
        <v>0</v>
      </c>
      <c r="RS21" t="str">
        <f t="shared" si="110"/>
        <v>Après midi libre jusqu'à 16h</v>
      </c>
      <c r="RT21">
        <f t="shared" si="110"/>
        <v>0</v>
      </c>
      <c r="RU21">
        <f t="shared" si="110"/>
        <v>0</v>
      </c>
      <c r="RW21" t="s">
        <v>235</v>
      </c>
      <c r="SA21">
        <f t="shared" si="111"/>
        <v>0</v>
      </c>
      <c r="SB21" t="str">
        <f t="shared" si="111"/>
        <v>Après-midi libre</v>
      </c>
      <c r="SC21">
        <f t="shared" si="111"/>
        <v>0</v>
      </c>
      <c r="SD21">
        <f t="shared" si="111"/>
        <v>0</v>
      </c>
      <c r="SF21">
        <f t="shared" si="112"/>
        <v>0</v>
      </c>
      <c r="SG21" t="str">
        <f t="shared" si="112"/>
        <v>Après-midi libre</v>
      </c>
      <c r="SH21">
        <f t="shared" si="112"/>
        <v>0</v>
      </c>
      <c r="SI21">
        <f t="shared" si="112"/>
        <v>0</v>
      </c>
      <c r="SK21">
        <f t="shared" si="113"/>
        <v>0</v>
      </c>
      <c r="SL21" t="str">
        <f t="shared" si="0"/>
        <v>Après-midi libre</v>
      </c>
      <c r="SM21">
        <f t="shared" si="0"/>
        <v>0</v>
      </c>
      <c r="SN21">
        <f t="shared" si="0"/>
        <v>0</v>
      </c>
      <c r="SR21" t="s">
        <v>235</v>
      </c>
      <c r="SW21" t="str">
        <f t="shared" si="114"/>
        <v>Après-midi libre</v>
      </c>
      <c r="SX21">
        <f t="shared" si="114"/>
        <v>0</v>
      </c>
      <c r="SY21">
        <f t="shared" si="114"/>
        <v>0</v>
      </c>
      <c r="TB21" t="str">
        <f t="shared" si="115"/>
        <v>Après-midi libre</v>
      </c>
      <c r="TC21">
        <f t="shared" si="115"/>
        <v>0</v>
      </c>
      <c r="TD21">
        <f t="shared" si="115"/>
        <v>0</v>
      </c>
      <c r="TG21" t="str">
        <f t="shared" si="116"/>
        <v>Après-midi libre</v>
      </c>
      <c r="TH21">
        <f t="shared" si="116"/>
        <v>0</v>
      </c>
      <c r="TI21">
        <f t="shared" si="116"/>
        <v>0</v>
      </c>
    </row>
    <row r="22" spans="1:529" x14ac:dyDescent="0.25">
      <c r="B22" t="s">
        <v>236</v>
      </c>
      <c r="F22" s="27">
        <v>1620</v>
      </c>
      <c r="G22" s="27">
        <v>0</v>
      </c>
      <c r="H22" s="27"/>
      <c r="I22" t="str">
        <f t="shared" si="1"/>
        <v/>
      </c>
      <c r="J22" t="str">
        <f t="shared" si="2"/>
        <v>Hôtel New Siam Palace ville</v>
      </c>
      <c r="N22" s="27">
        <f t="shared" si="3"/>
        <v>1620</v>
      </c>
      <c r="O22" s="27">
        <f t="shared" si="3"/>
        <v>0</v>
      </c>
      <c r="P22" s="27"/>
      <c r="Q22" t="str">
        <f t="shared" si="4"/>
        <v/>
      </c>
      <c r="R22" t="str">
        <f t="shared" si="4"/>
        <v>Hôtel New Siam Palace ville</v>
      </c>
      <c r="V22" s="27">
        <f t="shared" si="5"/>
        <v>1620</v>
      </c>
      <c r="W22" s="27">
        <f t="shared" si="5"/>
        <v>0</v>
      </c>
      <c r="X22" s="27"/>
      <c r="Y22" t="str">
        <f t="shared" si="6"/>
        <v/>
      </c>
      <c r="Z22" t="str">
        <f t="shared" si="6"/>
        <v>Hôtel New Siam Palace ville</v>
      </c>
      <c r="AD22" s="27">
        <f t="shared" si="7"/>
        <v>1620</v>
      </c>
      <c r="AE22" s="27">
        <f t="shared" si="7"/>
        <v>0</v>
      </c>
      <c r="AG22" t="s">
        <v>236</v>
      </c>
      <c r="AI22" s="27">
        <v>1620</v>
      </c>
      <c r="AJ22" s="27">
        <v>0</v>
      </c>
      <c r="AK22" s="27"/>
      <c r="AL22" t="str">
        <f t="shared" si="8"/>
        <v/>
      </c>
      <c r="AM22" t="str">
        <f t="shared" si="9"/>
        <v>Hôtel New Siam Palace ville</v>
      </c>
      <c r="AO22" s="27">
        <f t="shared" si="10"/>
        <v>1620</v>
      </c>
      <c r="AP22" s="27">
        <f t="shared" si="10"/>
        <v>0</v>
      </c>
      <c r="AQ22" s="27"/>
      <c r="AR22" t="str">
        <f t="shared" si="11"/>
        <v/>
      </c>
      <c r="AS22" t="str">
        <f t="shared" si="11"/>
        <v>Hôtel New Siam Palace ville</v>
      </c>
      <c r="AU22" s="27">
        <f t="shared" si="12"/>
        <v>1620</v>
      </c>
      <c r="AV22" s="27">
        <f t="shared" si="12"/>
        <v>0</v>
      </c>
      <c r="AW22" s="27"/>
      <c r="AX22" t="str">
        <f t="shared" si="13"/>
        <v/>
      </c>
      <c r="AY22" t="str">
        <f t="shared" si="13"/>
        <v>Hôtel New Siam Palace ville</v>
      </c>
      <c r="BA22" s="27">
        <f t="shared" si="14"/>
        <v>1620</v>
      </c>
      <c r="BB22" s="27">
        <f t="shared" si="14"/>
        <v>0</v>
      </c>
      <c r="BC22" s="27"/>
      <c r="BE22" t="s">
        <v>236</v>
      </c>
      <c r="BF22" s="27">
        <v>1620</v>
      </c>
      <c r="BG22" s="27">
        <v>0</v>
      </c>
      <c r="BH22" s="65"/>
      <c r="BI22" t="str">
        <f t="shared" si="15"/>
        <v/>
      </c>
      <c r="BJ22" t="str">
        <f t="shared" si="16"/>
        <v>Hôtel New Siam Palace ville</v>
      </c>
      <c r="BK22" s="27">
        <f t="shared" si="16"/>
        <v>1620</v>
      </c>
      <c r="BL22" s="27">
        <f t="shared" si="16"/>
        <v>0</v>
      </c>
      <c r="BM22" s="27"/>
      <c r="BN22" t="str">
        <f t="shared" si="17"/>
        <v/>
      </c>
      <c r="BO22" t="str">
        <f t="shared" si="17"/>
        <v>Hôtel New Siam Palace ville</v>
      </c>
      <c r="BP22" s="27">
        <f t="shared" si="17"/>
        <v>1620</v>
      </c>
      <c r="BQ22" s="27">
        <f t="shared" si="17"/>
        <v>0</v>
      </c>
      <c r="BR22" s="27"/>
      <c r="BS22" s="27" t="str">
        <f t="shared" si="18"/>
        <v/>
      </c>
      <c r="BT22" t="str">
        <f t="shared" si="18"/>
        <v>Hôtel New Siam Palace ville</v>
      </c>
      <c r="BU22" s="27">
        <f t="shared" si="18"/>
        <v>1620</v>
      </c>
      <c r="BV22" s="27">
        <f t="shared" si="18"/>
        <v>0</v>
      </c>
      <c r="BX22" t="s">
        <v>236</v>
      </c>
      <c r="BY22" s="27">
        <v>1620</v>
      </c>
      <c r="BZ22" s="27">
        <v>0</v>
      </c>
      <c r="CA22" s="65"/>
      <c r="CB22" t="str">
        <f t="shared" si="19"/>
        <v/>
      </c>
      <c r="CC22" t="str">
        <f t="shared" si="20"/>
        <v>Hôtel New Siam Palace ville</v>
      </c>
      <c r="CD22" s="27">
        <f t="shared" si="20"/>
        <v>1620</v>
      </c>
      <c r="CE22" s="27">
        <f t="shared" si="20"/>
        <v>0</v>
      </c>
      <c r="CF22" s="27"/>
      <c r="CG22" t="str">
        <f t="shared" si="21"/>
        <v/>
      </c>
      <c r="CH22" t="str">
        <f t="shared" si="21"/>
        <v>Hôtel New Siam Palace ville</v>
      </c>
      <c r="CI22" s="27">
        <f t="shared" si="22"/>
        <v>1620</v>
      </c>
      <c r="CJ22" s="27">
        <f t="shared" si="23"/>
        <v>0</v>
      </c>
      <c r="CK22" s="27"/>
      <c r="CL22" t="str">
        <f t="shared" si="24"/>
        <v/>
      </c>
      <c r="CM22" t="str">
        <f t="shared" si="24"/>
        <v>Hôtel New Siam Palace ville</v>
      </c>
      <c r="CN22" s="27">
        <f t="shared" si="24"/>
        <v>1620</v>
      </c>
      <c r="CO22" s="27">
        <f t="shared" si="24"/>
        <v>0</v>
      </c>
      <c r="CP22" s="27"/>
      <c r="CR22" t="s">
        <v>236</v>
      </c>
      <c r="CS22" s="27">
        <v>1620</v>
      </c>
      <c r="CT22" s="27">
        <v>0</v>
      </c>
      <c r="CU22" s="65"/>
      <c r="CV22" t="str">
        <f t="shared" si="25"/>
        <v/>
      </c>
      <c r="CW22" t="str">
        <f t="shared" si="26"/>
        <v>Hôtel New Siam Palace ville</v>
      </c>
      <c r="CX22" s="27">
        <f t="shared" si="26"/>
        <v>1620</v>
      </c>
      <c r="CY22" s="27">
        <f t="shared" si="26"/>
        <v>0</v>
      </c>
      <c r="CZ22" s="27"/>
      <c r="DA22" t="str">
        <f t="shared" si="27"/>
        <v/>
      </c>
      <c r="DB22" t="str">
        <f t="shared" si="28"/>
        <v>Hôtel New Siam Palace ville</v>
      </c>
      <c r="DC22" s="27">
        <f t="shared" si="28"/>
        <v>1620</v>
      </c>
      <c r="DD22" s="27">
        <f t="shared" si="28"/>
        <v>0</v>
      </c>
      <c r="DE22" s="27"/>
      <c r="DF22" t="str">
        <f t="shared" si="29"/>
        <v/>
      </c>
      <c r="DG22" t="str">
        <f t="shared" si="30"/>
        <v>Hôtel New Siam Palace ville</v>
      </c>
      <c r="DH22" s="27">
        <f t="shared" si="30"/>
        <v>1620</v>
      </c>
      <c r="DI22" s="27">
        <f t="shared" si="30"/>
        <v>0</v>
      </c>
      <c r="DJ22" s="27"/>
      <c r="DL22" t="s">
        <v>236</v>
      </c>
      <c r="DM22" s="27">
        <v>1620</v>
      </c>
      <c r="DN22" s="27">
        <v>0</v>
      </c>
      <c r="DP22" t="str">
        <f t="shared" si="31"/>
        <v/>
      </c>
      <c r="DQ22" t="str">
        <f t="shared" si="32"/>
        <v>Hôtel New Siam Palace ville</v>
      </c>
      <c r="DR22" s="27">
        <f t="shared" si="32"/>
        <v>1620</v>
      </c>
      <c r="DS22" s="27">
        <f t="shared" si="32"/>
        <v>0</v>
      </c>
      <c r="DU22" t="str">
        <f t="shared" si="33"/>
        <v/>
      </c>
      <c r="DV22" t="str">
        <f t="shared" si="33"/>
        <v>Hôtel New Siam Palace ville</v>
      </c>
      <c r="DW22" s="27">
        <f t="shared" si="33"/>
        <v>1620</v>
      </c>
      <c r="DX22" s="27">
        <f t="shared" si="33"/>
        <v>0</v>
      </c>
      <c r="DZ22" t="str">
        <f t="shared" si="34"/>
        <v/>
      </c>
      <c r="EA22" t="str">
        <f t="shared" si="34"/>
        <v>Hôtel New Siam Palace ville</v>
      </c>
      <c r="EB22" s="27">
        <f t="shared" si="34"/>
        <v>1620</v>
      </c>
      <c r="EC22" s="27">
        <f t="shared" si="34"/>
        <v>0</v>
      </c>
      <c r="EF22" t="s">
        <v>237</v>
      </c>
      <c r="EG22" s="27">
        <v>750</v>
      </c>
      <c r="EH22" s="27">
        <v>0</v>
      </c>
      <c r="EJ22" t="str">
        <f t="shared" si="35"/>
        <v/>
      </c>
      <c r="EK22" t="str">
        <f t="shared" si="36"/>
        <v>Grand palais l'après midi + wat pho et wat arun</v>
      </c>
      <c r="EL22" s="27">
        <f t="shared" si="36"/>
        <v>750</v>
      </c>
      <c r="EM22" s="27">
        <f t="shared" si="36"/>
        <v>0</v>
      </c>
      <c r="EO22" t="str">
        <f t="shared" si="37"/>
        <v/>
      </c>
      <c r="EP22" t="str">
        <f t="shared" si="37"/>
        <v>Grand palais l'après midi + wat pho et wat arun</v>
      </c>
      <c r="EQ22" s="27">
        <f t="shared" si="37"/>
        <v>750</v>
      </c>
      <c r="ER22" s="27">
        <f t="shared" si="37"/>
        <v>0</v>
      </c>
      <c r="ET22" t="str">
        <f t="shared" si="38"/>
        <v/>
      </c>
      <c r="EU22" t="str">
        <f t="shared" si="38"/>
        <v>Grand palais l'après midi + wat pho et wat arun</v>
      </c>
      <c r="EV22" s="27">
        <f t="shared" si="38"/>
        <v>750</v>
      </c>
      <c r="EW22" s="27">
        <f t="shared" si="38"/>
        <v>0</v>
      </c>
      <c r="EZ22" t="s">
        <v>237</v>
      </c>
      <c r="FA22" s="27">
        <v>750</v>
      </c>
      <c r="FB22" s="27">
        <v>0</v>
      </c>
      <c r="FD22" t="str">
        <f t="shared" si="39"/>
        <v/>
      </c>
      <c r="FE22" t="str">
        <f t="shared" si="40"/>
        <v>Grand palais l'après midi + wat pho et wat arun</v>
      </c>
      <c r="FF22" s="27">
        <f t="shared" si="40"/>
        <v>750</v>
      </c>
      <c r="FG22" s="27">
        <f t="shared" si="40"/>
        <v>0</v>
      </c>
      <c r="FI22" t="str">
        <f t="shared" si="41"/>
        <v/>
      </c>
      <c r="FJ22" t="str">
        <f t="shared" si="41"/>
        <v>Grand palais l'après midi + wat pho et wat arun</v>
      </c>
      <c r="FK22" s="27">
        <f t="shared" si="41"/>
        <v>750</v>
      </c>
      <c r="FL22" s="27">
        <f t="shared" si="41"/>
        <v>0</v>
      </c>
      <c r="FN22" t="str">
        <f t="shared" si="42"/>
        <v/>
      </c>
      <c r="FO22" t="str">
        <f t="shared" si="42"/>
        <v>Grand palais l'après midi + wat pho et wat arun</v>
      </c>
      <c r="FP22" s="27">
        <f t="shared" si="42"/>
        <v>750</v>
      </c>
      <c r="FQ22" s="27">
        <f t="shared" si="42"/>
        <v>0</v>
      </c>
      <c r="FS22" t="s">
        <v>237</v>
      </c>
      <c r="FT22" s="27">
        <v>750</v>
      </c>
      <c r="FU22" s="27">
        <v>0</v>
      </c>
      <c r="FW22" t="str">
        <f t="shared" si="43"/>
        <v/>
      </c>
      <c r="FX22" t="str">
        <f t="shared" si="44"/>
        <v>Grand palais l'après midi + wat pho et wat arun</v>
      </c>
      <c r="FY22" s="27">
        <f t="shared" si="44"/>
        <v>750</v>
      </c>
      <c r="FZ22" s="27">
        <f t="shared" si="44"/>
        <v>0</v>
      </c>
      <c r="GB22" t="str">
        <f t="shared" si="45"/>
        <v/>
      </c>
      <c r="GC22" t="str">
        <f t="shared" si="45"/>
        <v>Grand palais l'après midi + wat pho et wat arun</v>
      </c>
      <c r="GD22" s="27">
        <f t="shared" si="45"/>
        <v>750</v>
      </c>
      <c r="GE22" s="27">
        <f t="shared" si="45"/>
        <v>0</v>
      </c>
      <c r="GG22" t="str">
        <f t="shared" si="46"/>
        <v/>
      </c>
      <c r="GH22" t="str">
        <f t="shared" si="46"/>
        <v>Grand palais l'après midi + wat pho et wat arun</v>
      </c>
      <c r="GI22" s="27">
        <f t="shared" si="46"/>
        <v>750</v>
      </c>
      <c r="GJ22" s="27">
        <f t="shared" si="46"/>
        <v>0</v>
      </c>
      <c r="GL22" t="s">
        <v>237</v>
      </c>
      <c r="GM22" s="27">
        <v>750</v>
      </c>
      <c r="GN22" s="27">
        <v>0</v>
      </c>
      <c r="GP22" t="str">
        <f t="shared" si="47"/>
        <v/>
      </c>
      <c r="GQ22" t="str">
        <f t="shared" si="48"/>
        <v>Grand palais l'après midi + wat pho et wat arun</v>
      </c>
      <c r="GR22" s="27">
        <f t="shared" si="48"/>
        <v>750</v>
      </c>
      <c r="GS22" s="27">
        <f t="shared" si="48"/>
        <v>0</v>
      </c>
      <c r="GU22" t="str">
        <f t="shared" si="49"/>
        <v/>
      </c>
      <c r="GV22" t="str">
        <f t="shared" si="49"/>
        <v>Grand palais l'après midi + wat pho et wat arun</v>
      </c>
      <c r="GW22" s="27">
        <f t="shared" si="49"/>
        <v>750</v>
      </c>
      <c r="GX22" s="27">
        <f t="shared" si="49"/>
        <v>0</v>
      </c>
      <c r="GZ22" t="str">
        <f t="shared" si="50"/>
        <v/>
      </c>
      <c r="HA22" t="str">
        <f t="shared" si="50"/>
        <v>Grand palais l'après midi + wat pho et wat arun</v>
      </c>
      <c r="HB22" s="27">
        <f t="shared" si="50"/>
        <v>750</v>
      </c>
      <c r="HC22" s="27">
        <f t="shared" si="50"/>
        <v>0</v>
      </c>
      <c r="HE22" t="s">
        <v>236</v>
      </c>
      <c r="HF22" s="27">
        <v>1620</v>
      </c>
      <c r="HG22" s="27">
        <v>0</v>
      </c>
      <c r="HI22" t="str">
        <f t="shared" si="51"/>
        <v/>
      </c>
      <c r="HJ22" t="str">
        <f t="shared" si="52"/>
        <v>Hôtel New Siam Palace ville</v>
      </c>
      <c r="HK22">
        <f t="shared" si="52"/>
        <v>1620</v>
      </c>
      <c r="HL22">
        <f t="shared" si="52"/>
        <v>0</v>
      </c>
      <c r="HN22" t="str">
        <f t="shared" si="53"/>
        <v/>
      </c>
      <c r="HO22" t="str">
        <f t="shared" si="53"/>
        <v>Hôtel New Siam Palace ville</v>
      </c>
      <c r="HP22">
        <f t="shared" si="53"/>
        <v>1620</v>
      </c>
      <c r="HQ22">
        <f t="shared" si="53"/>
        <v>0</v>
      </c>
      <c r="HS22" t="str">
        <f t="shared" si="54"/>
        <v/>
      </c>
      <c r="HT22" t="str">
        <f t="shared" si="54"/>
        <v>Hôtel New Siam Palace ville</v>
      </c>
      <c r="HU22">
        <f t="shared" si="54"/>
        <v>1620</v>
      </c>
      <c r="HV22">
        <f t="shared" si="54"/>
        <v>0</v>
      </c>
      <c r="HX22" t="s">
        <v>236</v>
      </c>
      <c r="HY22" s="27">
        <v>1620</v>
      </c>
      <c r="HZ22" s="27">
        <v>0</v>
      </c>
      <c r="IB22" t="str">
        <f t="shared" si="55"/>
        <v/>
      </c>
      <c r="IC22" t="str">
        <f t="shared" si="56"/>
        <v>Hôtel New Siam Palace ville</v>
      </c>
      <c r="ID22">
        <f t="shared" si="56"/>
        <v>1620</v>
      </c>
      <c r="IE22">
        <f t="shared" si="56"/>
        <v>0</v>
      </c>
      <c r="IG22" t="str">
        <f t="shared" si="57"/>
        <v/>
      </c>
      <c r="IH22" t="str">
        <f t="shared" si="58"/>
        <v>Hôtel New Siam Palace ville</v>
      </c>
      <c r="II22">
        <f t="shared" si="58"/>
        <v>1620</v>
      </c>
      <c r="IJ22">
        <f t="shared" si="58"/>
        <v>0</v>
      </c>
      <c r="IL22" t="str">
        <f t="shared" si="59"/>
        <v/>
      </c>
      <c r="IM22" t="str">
        <f t="shared" si="60"/>
        <v>Hôtel New Siam Palace ville</v>
      </c>
      <c r="IN22">
        <f t="shared" si="60"/>
        <v>1620</v>
      </c>
      <c r="IO22">
        <f t="shared" si="60"/>
        <v>0</v>
      </c>
      <c r="IR22" t="s">
        <v>238</v>
      </c>
      <c r="IV22" s="27"/>
      <c r="IW22" s="65">
        <v>0</v>
      </c>
      <c r="IZ22" t="str">
        <f t="shared" si="61"/>
        <v>Navette ar orchid-aeroport</v>
      </c>
      <c r="JD22" s="27">
        <f t="shared" si="62"/>
        <v>0</v>
      </c>
      <c r="JE22" s="65">
        <f t="shared" si="62"/>
        <v>0</v>
      </c>
      <c r="JH22" t="str">
        <f t="shared" si="63"/>
        <v>Navette ar orchid-aeroport</v>
      </c>
      <c r="JL22" s="27">
        <f t="shared" si="64"/>
        <v>0</v>
      </c>
      <c r="JM22" s="65">
        <f t="shared" si="64"/>
        <v>0</v>
      </c>
      <c r="JP22" t="str">
        <f t="shared" si="65"/>
        <v>Navette ar orchid-aeroport</v>
      </c>
      <c r="JT22" s="27">
        <f t="shared" si="66"/>
        <v>0</v>
      </c>
      <c r="JU22" s="65">
        <f t="shared" si="66"/>
        <v>0</v>
      </c>
      <c r="JX22" t="s">
        <v>238</v>
      </c>
      <c r="JZ22" s="27"/>
      <c r="KA22" s="65">
        <v>0</v>
      </c>
      <c r="KD22" t="s">
        <v>238</v>
      </c>
      <c r="KF22" s="27">
        <f t="shared" si="67"/>
        <v>0</v>
      </c>
      <c r="KG22" s="65">
        <f t="shared" si="67"/>
        <v>0</v>
      </c>
      <c r="KJ22" t="s">
        <v>238</v>
      </c>
      <c r="KL22" s="27">
        <f t="shared" si="68"/>
        <v>0</v>
      </c>
      <c r="KM22" s="65">
        <f t="shared" si="68"/>
        <v>0</v>
      </c>
      <c r="KP22" t="s">
        <v>238</v>
      </c>
      <c r="KR22" s="27">
        <f t="shared" si="69"/>
        <v>0</v>
      </c>
      <c r="KS22" s="65">
        <f t="shared" si="69"/>
        <v>0</v>
      </c>
      <c r="KV22" t="s">
        <v>238</v>
      </c>
      <c r="KX22" s="27"/>
      <c r="KY22" s="65">
        <v>0</v>
      </c>
      <c r="LB22" t="s">
        <v>238</v>
      </c>
      <c r="LD22" s="27">
        <f t="shared" si="70"/>
        <v>0</v>
      </c>
      <c r="LE22" s="65">
        <f t="shared" si="70"/>
        <v>0</v>
      </c>
      <c r="LH22" t="str">
        <f t="shared" si="71"/>
        <v>Navette ar orchid-aeroport</v>
      </c>
      <c r="LJ22" s="27">
        <f t="shared" si="72"/>
        <v>0</v>
      </c>
      <c r="LK22" s="65">
        <f t="shared" si="72"/>
        <v>0</v>
      </c>
      <c r="LN22" t="str">
        <f t="shared" si="73"/>
        <v>Navette ar orchid-aeroport</v>
      </c>
      <c r="LP22" s="27">
        <f t="shared" si="74"/>
        <v>0</v>
      </c>
      <c r="LQ22" s="65">
        <f t="shared" si="74"/>
        <v>0</v>
      </c>
      <c r="LT22" t="s">
        <v>238</v>
      </c>
      <c r="LV22" s="27"/>
      <c r="LW22" s="65">
        <v>0</v>
      </c>
      <c r="LZ22" t="str">
        <f t="shared" si="75"/>
        <v>Navette ar orchid-aeroport</v>
      </c>
      <c r="MB22" s="27">
        <f t="shared" si="76"/>
        <v>0</v>
      </c>
      <c r="MC22" s="65">
        <f t="shared" si="76"/>
        <v>0</v>
      </c>
      <c r="MF22" t="str">
        <f t="shared" si="77"/>
        <v>Navette ar orchid-aeroport</v>
      </c>
      <c r="MH22" s="27">
        <f t="shared" si="78"/>
        <v>0</v>
      </c>
      <c r="MI22" s="65">
        <f t="shared" si="78"/>
        <v>0</v>
      </c>
      <c r="ML22" t="str">
        <f t="shared" si="79"/>
        <v>Navette ar orchid-aeroport</v>
      </c>
      <c r="MN22" s="27">
        <f t="shared" si="80"/>
        <v>0</v>
      </c>
      <c r="MO22" s="65">
        <f t="shared" si="80"/>
        <v>0</v>
      </c>
      <c r="MQ22" t="s">
        <v>238</v>
      </c>
      <c r="MS22" s="27"/>
      <c r="MT22" s="65">
        <v>0</v>
      </c>
      <c r="MW22" t="str">
        <f t="shared" si="81"/>
        <v>Navette ar orchid-aeroport</v>
      </c>
      <c r="MY22" s="27">
        <f t="shared" si="82"/>
        <v>0</v>
      </c>
      <c r="MZ22" s="65">
        <f t="shared" si="82"/>
        <v>0</v>
      </c>
      <c r="NC22" t="str">
        <f t="shared" si="83"/>
        <v>Navette ar orchid-aeroport</v>
      </c>
      <c r="NE22" s="27">
        <f t="shared" si="84"/>
        <v>0</v>
      </c>
      <c r="NF22" s="65">
        <f t="shared" si="84"/>
        <v>0</v>
      </c>
      <c r="NI22" t="str">
        <f t="shared" si="85"/>
        <v>Navette ar orchid-aeroport</v>
      </c>
      <c r="NK22" s="27">
        <f t="shared" si="86"/>
        <v>0</v>
      </c>
      <c r="NL22" s="65">
        <f t="shared" si="86"/>
        <v>0</v>
      </c>
      <c r="NM22" t="s">
        <v>218</v>
      </c>
      <c r="NN22" s="25" t="s">
        <v>239</v>
      </c>
      <c r="NS22" t="s">
        <v>218</v>
      </c>
      <c r="NT22" t="str">
        <f t="shared" si="87"/>
        <v>Départ 13h30 pour kanchanaburi</v>
      </c>
      <c r="NV22" s="27">
        <f t="shared" si="88"/>
        <v>0</v>
      </c>
      <c r="NW22" s="65">
        <f t="shared" si="88"/>
        <v>0</v>
      </c>
      <c r="NY22" t="s">
        <v>218</v>
      </c>
      <c r="NZ22" t="str">
        <f t="shared" si="89"/>
        <v>Départ 13h30 pour kanchanaburi</v>
      </c>
      <c r="OB22" s="27">
        <f t="shared" si="90"/>
        <v>0</v>
      </c>
      <c r="OC22" s="65">
        <f t="shared" si="90"/>
        <v>0</v>
      </c>
      <c r="OE22" t="s">
        <v>218</v>
      </c>
      <c r="OF22" t="str">
        <f t="shared" si="91"/>
        <v>Départ 13h30 pour kanchanaburi</v>
      </c>
      <c r="OH22" s="27">
        <f t="shared" si="92"/>
        <v>0</v>
      </c>
      <c r="OI22" s="65">
        <f t="shared" si="92"/>
        <v>0</v>
      </c>
      <c r="OK22" t="s">
        <v>218</v>
      </c>
      <c r="OL22" s="25" t="s">
        <v>240</v>
      </c>
      <c r="OO22" s="25"/>
      <c r="OQ22" t="s">
        <v>218</v>
      </c>
      <c r="OR22" t="str">
        <f t="shared" si="93"/>
        <v>Départ 9h05 pour chiang rai - arrivée 10h258</v>
      </c>
      <c r="OT22" s="27">
        <f t="shared" si="94"/>
        <v>0</v>
      </c>
      <c r="OU22" s="65">
        <f t="shared" si="94"/>
        <v>0</v>
      </c>
      <c r="OW22" t="s">
        <v>218</v>
      </c>
      <c r="OX22" t="str">
        <f t="shared" si="95"/>
        <v>Départ 9h05 pour chiang rai - arrivée 10h258</v>
      </c>
      <c r="OZ22" s="27">
        <f t="shared" si="96"/>
        <v>0</v>
      </c>
      <c r="PA22" s="65">
        <f t="shared" si="96"/>
        <v>0</v>
      </c>
      <c r="PC22" t="s">
        <v>218</v>
      </c>
      <c r="PD22" t="str">
        <f t="shared" si="97"/>
        <v>Départ 9h05 pour chiang rai - arrivée 10h258</v>
      </c>
      <c r="PF22" s="27">
        <f t="shared" si="98"/>
        <v>0</v>
      </c>
      <c r="PG22" s="65">
        <f t="shared" si="98"/>
        <v>0</v>
      </c>
      <c r="PJ22" t="s">
        <v>241</v>
      </c>
      <c r="PL22" s="65"/>
      <c r="PM22" s="65"/>
      <c r="PP22" t="str">
        <f t="shared" si="99"/>
        <v>16h marché Changsawang</v>
      </c>
      <c r="PR22">
        <f t="shared" si="100"/>
        <v>0</v>
      </c>
      <c r="PS22">
        <f t="shared" si="100"/>
        <v>0</v>
      </c>
      <c r="PV22" t="str">
        <f t="shared" si="101"/>
        <v>16h marché Changsawang</v>
      </c>
      <c r="PX22">
        <f t="shared" si="102"/>
        <v>0</v>
      </c>
      <c r="PY22">
        <f t="shared" si="102"/>
        <v>0</v>
      </c>
      <c r="QB22" t="str">
        <f t="shared" si="103"/>
        <v>16h marché Changsawang</v>
      </c>
      <c r="QD22">
        <f t="shared" si="104"/>
        <v>0</v>
      </c>
      <c r="QE22">
        <f t="shared" si="104"/>
        <v>0</v>
      </c>
      <c r="QH22" t="s">
        <v>241</v>
      </c>
      <c r="QI22" s="65"/>
      <c r="QJ22" s="65"/>
      <c r="QN22" t="str">
        <f t="shared" si="105"/>
        <v>16h marché Changsawang</v>
      </c>
      <c r="QO22">
        <f t="shared" si="105"/>
        <v>0</v>
      </c>
      <c r="QP22">
        <f t="shared" si="105"/>
        <v>0</v>
      </c>
      <c r="QT22" t="str">
        <f t="shared" si="106"/>
        <v>16h marché Changsawang</v>
      </c>
      <c r="QU22">
        <f t="shared" si="106"/>
        <v>0</v>
      </c>
      <c r="QV22">
        <f t="shared" si="106"/>
        <v>0</v>
      </c>
      <c r="QZ22" t="str">
        <f t="shared" si="107"/>
        <v>16h marché Changsawang</v>
      </c>
      <c r="RA22">
        <f t="shared" si="107"/>
        <v>0</v>
      </c>
      <c r="RB22">
        <f t="shared" si="107"/>
        <v>0</v>
      </c>
      <c r="RD22" t="s">
        <v>241</v>
      </c>
      <c r="RE22" s="65"/>
      <c r="RF22" s="65"/>
      <c r="RI22" t="str">
        <f t="shared" si="108"/>
        <v>16h marché Changsawang</v>
      </c>
      <c r="RJ22">
        <f t="shared" si="108"/>
        <v>0</v>
      </c>
      <c r="RK22">
        <f t="shared" si="108"/>
        <v>0</v>
      </c>
      <c r="RN22" t="str">
        <f t="shared" si="109"/>
        <v>16h marché Changsawang</v>
      </c>
      <c r="RO22">
        <f t="shared" si="109"/>
        <v>0</v>
      </c>
      <c r="RP22">
        <f t="shared" si="109"/>
        <v>0</v>
      </c>
      <c r="RS22" t="str">
        <f t="shared" si="110"/>
        <v>16h marché Changsawang</v>
      </c>
      <c r="RT22">
        <f t="shared" si="110"/>
        <v>0</v>
      </c>
      <c r="RU22">
        <f t="shared" si="110"/>
        <v>0</v>
      </c>
      <c r="RW22" t="s">
        <v>242</v>
      </c>
      <c r="SA22">
        <f t="shared" si="111"/>
        <v>0</v>
      </c>
      <c r="SB22" t="str">
        <f t="shared" si="111"/>
        <v>Dîner hôtel ou environ</v>
      </c>
      <c r="SC22">
        <f t="shared" si="111"/>
        <v>0</v>
      </c>
      <c r="SD22">
        <f t="shared" si="111"/>
        <v>0</v>
      </c>
      <c r="SF22">
        <f t="shared" si="112"/>
        <v>0</v>
      </c>
      <c r="SG22" t="str">
        <f t="shared" si="112"/>
        <v>Dîner hôtel ou environ</v>
      </c>
      <c r="SH22">
        <f t="shared" si="112"/>
        <v>0</v>
      </c>
      <c r="SI22">
        <f t="shared" si="112"/>
        <v>0</v>
      </c>
      <c r="SK22">
        <f t="shared" si="113"/>
        <v>0</v>
      </c>
      <c r="SL22" t="str">
        <f t="shared" si="0"/>
        <v>Dîner hôtel ou environ</v>
      </c>
      <c r="SM22">
        <f t="shared" si="0"/>
        <v>0</v>
      </c>
      <c r="SN22">
        <f t="shared" si="0"/>
        <v>0</v>
      </c>
      <c r="SR22" t="s">
        <v>242</v>
      </c>
      <c r="SW22" t="str">
        <f t="shared" si="114"/>
        <v>Dîner hôtel ou environ</v>
      </c>
      <c r="SX22">
        <f t="shared" si="114"/>
        <v>0</v>
      </c>
      <c r="SY22">
        <f t="shared" si="114"/>
        <v>0</v>
      </c>
      <c r="TB22" t="str">
        <f t="shared" si="115"/>
        <v>Dîner hôtel ou environ</v>
      </c>
      <c r="TC22">
        <f t="shared" si="115"/>
        <v>0</v>
      </c>
      <c r="TD22">
        <f t="shared" si="115"/>
        <v>0</v>
      </c>
      <c r="TG22" t="str">
        <f t="shared" si="116"/>
        <v>Dîner hôtel ou environ</v>
      </c>
      <c r="TH22">
        <f t="shared" si="116"/>
        <v>0</v>
      </c>
      <c r="TI22">
        <f t="shared" si="116"/>
        <v>0</v>
      </c>
    </row>
    <row r="23" spans="1:529" x14ac:dyDescent="0.25">
      <c r="B23" t="s">
        <v>243</v>
      </c>
      <c r="F23" s="27"/>
      <c r="G23" s="27">
        <v>0</v>
      </c>
      <c r="I23" t="str">
        <f t="shared" si="1"/>
        <v/>
      </c>
      <c r="J23" t="str">
        <f t="shared" si="2"/>
        <v>Matin libre - Déjeuner papaya pok pok près de l'hôtel</v>
      </c>
      <c r="N23" s="27">
        <f t="shared" si="3"/>
        <v>0</v>
      </c>
      <c r="O23" s="27">
        <f t="shared" si="3"/>
        <v>0</v>
      </c>
      <c r="Q23" t="str">
        <f t="shared" si="4"/>
        <v/>
      </c>
      <c r="R23" t="str">
        <f t="shared" si="4"/>
        <v>Matin libre - Déjeuner papaya pok pok près de l'hôtel</v>
      </c>
      <c r="V23" s="27">
        <f t="shared" si="5"/>
        <v>0</v>
      </c>
      <c r="W23" s="27">
        <f t="shared" si="5"/>
        <v>0</v>
      </c>
      <c r="Y23" t="str">
        <f t="shared" si="6"/>
        <v/>
      </c>
      <c r="Z23" t="str">
        <f t="shared" si="6"/>
        <v>Matin libre - Déjeuner papaya pok pok près de l'hôtel</v>
      </c>
      <c r="AD23" s="27">
        <f t="shared" si="7"/>
        <v>0</v>
      </c>
      <c r="AE23" s="27">
        <f t="shared" si="7"/>
        <v>0</v>
      </c>
      <c r="AG23" t="s">
        <v>243</v>
      </c>
      <c r="AI23">
        <v>0</v>
      </c>
      <c r="AJ23">
        <v>300</v>
      </c>
      <c r="AL23" t="str">
        <f t="shared" si="8"/>
        <v/>
      </c>
      <c r="AM23" t="str">
        <f t="shared" si="9"/>
        <v>Matin libre - Déjeuner papaya pok pok près de l'hôtel</v>
      </c>
      <c r="AO23" s="27">
        <f t="shared" si="10"/>
        <v>0</v>
      </c>
      <c r="AP23" s="27">
        <f t="shared" si="10"/>
        <v>300</v>
      </c>
      <c r="AR23" t="str">
        <f t="shared" si="11"/>
        <v/>
      </c>
      <c r="AS23" t="str">
        <f t="shared" si="11"/>
        <v>Matin libre - Déjeuner papaya pok pok près de l'hôtel</v>
      </c>
      <c r="AU23" s="27">
        <f t="shared" si="12"/>
        <v>0</v>
      </c>
      <c r="AV23" s="27">
        <f t="shared" si="12"/>
        <v>300</v>
      </c>
      <c r="AX23" t="str">
        <f t="shared" si="13"/>
        <v/>
      </c>
      <c r="AY23" t="str">
        <f t="shared" si="13"/>
        <v>Matin libre - Déjeuner papaya pok pok près de l'hôtel</v>
      </c>
      <c r="BA23" s="27">
        <f t="shared" si="14"/>
        <v>0</v>
      </c>
      <c r="BB23" s="27">
        <f t="shared" si="14"/>
        <v>300</v>
      </c>
      <c r="BE23" t="s">
        <v>243</v>
      </c>
      <c r="BF23">
        <v>0</v>
      </c>
      <c r="BG23">
        <v>0</v>
      </c>
      <c r="BH23" s="65"/>
      <c r="BI23" t="str">
        <f t="shared" si="15"/>
        <v/>
      </c>
      <c r="BJ23" t="str">
        <f t="shared" si="16"/>
        <v>Matin libre - Déjeuner papaya pok pok près de l'hôtel</v>
      </c>
      <c r="BK23" s="27">
        <f t="shared" si="16"/>
        <v>0</v>
      </c>
      <c r="BL23" s="27">
        <f t="shared" si="16"/>
        <v>0</v>
      </c>
      <c r="BM23" s="27"/>
      <c r="BN23" t="str">
        <f t="shared" si="17"/>
        <v/>
      </c>
      <c r="BO23" t="str">
        <f t="shared" si="17"/>
        <v>Matin libre - Déjeuner papaya pok pok près de l'hôtel</v>
      </c>
      <c r="BP23" s="27">
        <f t="shared" si="17"/>
        <v>0</v>
      </c>
      <c r="BQ23" s="27">
        <f t="shared" si="17"/>
        <v>0</v>
      </c>
      <c r="BR23" s="27"/>
      <c r="BS23" s="27" t="str">
        <f t="shared" si="18"/>
        <v/>
      </c>
      <c r="BT23" t="str">
        <f t="shared" si="18"/>
        <v>Matin libre - Déjeuner papaya pok pok près de l'hôtel</v>
      </c>
      <c r="BU23" s="27">
        <f t="shared" si="18"/>
        <v>0</v>
      </c>
      <c r="BV23" s="27">
        <f t="shared" si="18"/>
        <v>0</v>
      </c>
      <c r="BX23" t="s">
        <v>243</v>
      </c>
      <c r="BY23">
        <v>0</v>
      </c>
      <c r="BZ23">
        <v>0</v>
      </c>
      <c r="CB23" t="str">
        <f t="shared" si="19"/>
        <v/>
      </c>
      <c r="CC23" t="str">
        <f t="shared" si="20"/>
        <v>Matin libre - Déjeuner papaya pok pok près de l'hôtel</v>
      </c>
      <c r="CD23" s="27">
        <f t="shared" si="20"/>
        <v>0</v>
      </c>
      <c r="CE23" s="27">
        <f t="shared" si="20"/>
        <v>0</v>
      </c>
      <c r="CF23"/>
      <c r="CG23" t="str">
        <f t="shared" si="21"/>
        <v/>
      </c>
      <c r="CH23" t="str">
        <f t="shared" si="21"/>
        <v>Matin libre - Déjeuner papaya pok pok près de l'hôtel</v>
      </c>
      <c r="CI23" s="27">
        <f t="shared" si="22"/>
        <v>0</v>
      </c>
      <c r="CJ23" s="27">
        <f t="shared" si="23"/>
        <v>0</v>
      </c>
      <c r="CL23" t="str">
        <f t="shared" si="24"/>
        <v/>
      </c>
      <c r="CM23" t="str">
        <f t="shared" si="24"/>
        <v>Matin libre - Déjeuner papaya pok pok près de l'hôtel</v>
      </c>
      <c r="CN23" s="27">
        <f t="shared" si="24"/>
        <v>0</v>
      </c>
      <c r="CO23" s="27">
        <f t="shared" si="24"/>
        <v>0</v>
      </c>
      <c r="CR23" t="s">
        <v>243</v>
      </c>
      <c r="CS23">
        <v>0</v>
      </c>
      <c r="CT23">
        <v>0</v>
      </c>
      <c r="CV23" t="str">
        <f t="shared" si="25"/>
        <v/>
      </c>
      <c r="CW23" t="str">
        <f t="shared" si="26"/>
        <v>Matin libre - Déjeuner papaya pok pok près de l'hôtel</v>
      </c>
      <c r="CX23" s="27">
        <f t="shared" si="26"/>
        <v>0</v>
      </c>
      <c r="CY23" s="27">
        <f t="shared" si="26"/>
        <v>0</v>
      </c>
      <c r="DA23" t="str">
        <f t="shared" si="27"/>
        <v/>
      </c>
      <c r="DB23" t="str">
        <f t="shared" si="28"/>
        <v>Matin libre - Déjeuner papaya pok pok près de l'hôtel</v>
      </c>
      <c r="DC23" s="27">
        <f t="shared" si="28"/>
        <v>0</v>
      </c>
      <c r="DD23" s="27">
        <f t="shared" si="28"/>
        <v>0</v>
      </c>
      <c r="DF23" t="str">
        <f t="shared" si="29"/>
        <v/>
      </c>
      <c r="DG23" t="str">
        <f t="shared" si="30"/>
        <v>Matin libre - Déjeuner papaya pok pok près de l'hôtel</v>
      </c>
      <c r="DH23" s="27">
        <f t="shared" si="30"/>
        <v>0</v>
      </c>
      <c r="DI23" s="27">
        <f t="shared" si="30"/>
        <v>0</v>
      </c>
      <c r="DL23" t="s">
        <v>243</v>
      </c>
      <c r="DM23">
        <v>0</v>
      </c>
      <c r="DN23">
        <v>0</v>
      </c>
      <c r="DP23" t="str">
        <f t="shared" si="31"/>
        <v/>
      </c>
      <c r="DQ23" t="str">
        <f t="shared" si="32"/>
        <v>Matin libre - Déjeuner papaya pok pok près de l'hôtel</v>
      </c>
      <c r="DR23" s="27">
        <f t="shared" si="32"/>
        <v>0</v>
      </c>
      <c r="DS23" s="27">
        <f t="shared" si="32"/>
        <v>0</v>
      </c>
      <c r="DU23" t="str">
        <f t="shared" si="33"/>
        <v/>
      </c>
      <c r="DV23" t="str">
        <f t="shared" si="33"/>
        <v>Matin libre - Déjeuner papaya pok pok près de l'hôtel</v>
      </c>
      <c r="DW23" s="27">
        <f t="shared" si="33"/>
        <v>0</v>
      </c>
      <c r="DX23" s="27">
        <f t="shared" si="33"/>
        <v>0</v>
      </c>
      <c r="DZ23" t="str">
        <f t="shared" si="34"/>
        <v/>
      </c>
      <c r="EA23" t="str">
        <f t="shared" si="34"/>
        <v>Matin libre - Déjeuner papaya pok pok près de l'hôtel</v>
      </c>
      <c r="EB23" s="27">
        <f t="shared" si="34"/>
        <v>0</v>
      </c>
      <c r="EC23" s="27">
        <f t="shared" si="34"/>
        <v>0</v>
      </c>
      <c r="EF23" t="s">
        <v>244</v>
      </c>
      <c r="EG23" s="27">
        <v>0</v>
      </c>
      <c r="EH23" s="27"/>
      <c r="EJ23" t="str">
        <f t="shared" si="35"/>
        <v/>
      </c>
      <c r="EK23" t="str">
        <f t="shared" si="36"/>
        <v>Taxi Grand Palais à Hôtel</v>
      </c>
      <c r="EL23" s="27">
        <f t="shared" si="36"/>
        <v>0</v>
      </c>
      <c r="EM23" s="27">
        <f t="shared" si="36"/>
        <v>0</v>
      </c>
      <c r="EO23" t="str">
        <f t="shared" si="37"/>
        <v/>
      </c>
      <c r="EP23" t="str">
        <f t="shared" si="37"/>
        <v>Taxi Grand Palais à Hôtel</v>
      </c>
      <c r="EQ23" s="27">
        <f t="shared" si="37"/>
        <v>0</v>
      </c>
      <c r="ER23" s="27">
        <f t="shared" si="37"/>
        <v>0</v>
      </c>
      <c r="ET23" t="str">
        <f t="shared" si="38"/>
        <v/>
      </c>
      <c r="EU23" t="str">
        <f t="shared" si="38"/>
        <v>Taxi Grand Palais à Hôtel</v>
      </c>
      <c r="EV23" s="27">
        <f t="shared" si="38"/>
        <v>0</v>
      </c>
      <c r="EW23" s="27">
        <f t="shared" si="38"/>
        <v>0</v>
      </c>
      <c r="EZ23" t="s">
        <v>244</v>
      </c>
      <c r="FA23" s="27">
        <v>0</v>
      </c>
      <c r="FB23" s="27"/>
      <c r="FD23" t="str">
        <f t="shared" si="39"/>
        <v/>
      </c>
      <c r="FE23" t="str">
        <f t="shared" si="40"/>
        <v>Taxi Grand Palais à Hôtel</v>
      </c>
      <c r="FF23" s="27">
        <f t="shared" si="40"/>
        <v>0</v>
      </c>
      <c r="FG23" s="27">
        <f t="shared" si="40"/>
        <v>0</v>
      </c>
      <c r="FI23" t="str">
        <f t="shared" si="41"/>
        <v/>
      </c>
      <c r="FJ23" t="str">
        <f t="shared" si="41"/>
        <v>Taxi Grand Palais à Hôtel</v>
      </c>
      <c r="FK23" s="27">
        <f t="shared" si="41"/>
        <v>0</v>
      </c>
      <c r="FL23" s="27">
        <f t="shared" si="41"/>
        <v>0</v>
      </c>
      <c r="FN23" t="str">
        <f t="shared" si="42"/>
        <v/>
      </c>
      <c r="FO23" t="str">
        <f t="shared" si="42"/>
        <v>Taxi Grand Palais à Hôtel</v>
      </c>
      <c r="FP23" s="27">
        <f t="shared" si="42"/>
        <v>0</v>
      </c>
      <c r="FQ23" s="27">
        <f t="shared" si="42"/>
        <v>0</v>
      </c>
      <c r="FS23" t="s">
        <v>244</v>
      </c>
      <c r="FT23" s="27">
        <v>0</v>
      </c>
      <c r="FU23" s="27"/>
      <c r="FW23" t="str">
        <f t="shared" si="43"/>
        <v/>
      </c>
      <c r="FX23" t="str">
        <f t="shared" si="44"/>
        <v>Taxi Grand Palais à Hôtel</v>
      </c>
      <c r="FY23" s="27">
        <f t="shared" si="44"/>
        <v>0</v>
      </c>
      <c r="FZ23" s="27">
        <f t="shared" si="44"/>
        <v>0</v>
      </c>
      <c r="GB23" t="str">
        <f t="shared" si="45"/>
        <v/>
      </c>
      <c r="GC23" t="str">
        <f t="shared" si="45"/>
        <v>Taxi Grand Palais à Hôtel</v>
      </c>
      <c r="GD23" s="27">
        <f t="shared" si="45"/>
        <v>0</v>
      </c>
      <c r="GE23" s="27">
        <f t="shared" si="45"/>
        <v>0</v>
      </c>
      <c r="GG23" t="str">
        <f t="shared" si="46"/>
        <v/>
      </c>
      <c r="GH23" t="str">
        <f t="shared" si="46"/>
        <v>Taxi Grand Palais à Hôtel</v>
      </c>
      <c r="GI23" s="27">
        <f t="shared" si="46"/>
        <v>0</v>
      </c>
      <c r="GJ23" s="27">
        <f t="shared" si="46"/>
        <v>0</v>
      </c>
      <c r="GL23" t="s">
        <v>244</v>
      </c>
      <c r="GM23" s="27">
        <v>0</v>
      </c>
      <c r="GN23" s="27"/>
      <c r="GP23" t="str">
        <f t="shared" si="47"/>
        <v/>
      </c>
      <c r="GQ23" t="str">
        <f t="shared" si="48"/>
        <v>Taxi Grand Palais à Hôtel</v>
      </c>
      <c r="GR23" s="27">
        <f t="shared" si="48"/>
        <v>0</v>
      </c>
      <c r="GS23" s="27">
        <f t="shared" si="48"/>
        <v>0</v>
      </c>
      <c r="GU23" t="str">
        <f t="shared" si="49"/>
        <v/>
      </c>
      <c r="GV23" t="str">
        <f t="shared" si="49"/>
        <v>Taxi Grand Palais à Hôtel</v>
      </c>
      <c r="GW23" s="27">
        <f t="shared" si="49"/>
        <v>0</v>
      </c>
      <c r="GX23" s="27">
        <f t="shared" si="49"/>
        <v>0</v>
      </c>
      <c r="GZ23" t="str">
        <f t="shared" si="50"/>
        <v/>
      </c>
      <c r="HA23" t="str">
        <f t="shared" si="50"/>
        <v>Taxi Grand Palais à Hôtel</v>
      </c>
      <c r="HB23" s="27">
        <f t="shared" si="50"/>
        <v>0</v>
      </c>
      <c r="HC23" s="27">
        <f t="shared" si="50"/>
        <v>0</v>
      </c>
      <c r="HE23" t="s">
        <v>243</v>
      </c>
      <c r="HF23">
        <v>0</v>
      </c>
      <c r="HG23">
        <v>0</v>
      </c>
      <c r="HI23" t="str">
        <f t="shared" si="51"/>
        <v/>
      </c>
      <c r="HJ23" t="str">
        <f t="shared" si="52"/>
        <v>Matin libre - Déjeuner papaya pok pok près de l'hôtel</v>
      </c>
      <c r="HK23">
        <f t="shared" si="52"/>
        <v>0</v>
      </c>
      <c r="HL23">
        <f t="shared" si="52"/>
        <v>0</v>
      </c>
      <c r="HN23" t="str">
        <f t="shared" si="53"/>
        <v/>
      </c>
      <c r="HO23" t="str">
        <f t="shared" si="53"/>
        <v>Matin libre - Déjeuner papaya pok pok près de l'hôtel</v>
      </c>
      <c r="HP23">
        <f t="shared" si="53"/>
        <v>0</v>
      </c>
      <c r="HQ23">
        <f t="shared" si="53"/>
        <v>0</v>
      </c>
      <c r="HS23" t="str">
        <f t="shared" si="54"/>
        <v/>
      </c>
      <c r="HT23" t="str">
        <f t="shared" si="54"/>
        <v>Matin libre - Déjeuner papaya pok pok près de l'hôtel</v>
      </c>
      <c r="HU23">
        <f t="shared" si="54"/>
        <v>0</v>
      </c>
      <c r="HV23">
        <f t="shared" si="54"/>
        <v>0</v>
      </c>
      <c r="HX23" t="s">
        <v>243</v>
      </c>
      <c r="HY23">
        <v>0</v>
      </c>
      <c r="HZ23">
        <v>0</v>
      </c>
      <c r="IB23" t="str">
        <f t="shared" si="55"/>
        <v/>
      </c>
      <c r="IC23" t="str">
        <f t="shared" si="56"/>
        <v>Matin libre - Déjeuner papaya pok pok près de l'hôtel</v>
      </c>
      <c r="ID23">
        <f t="shared" si="56"/>
        <v>0</v>
      </c>
      <c r="IE23">
        <f t="shared" si="56"/>
        <v>0</v>
      </c>
      <c r="IG23" t="str">
        <f t="shared" si="57"/>
        <v/>
      </c>
      <c r="IH23" t="str">
        <f t="shared" si="58"/>
        <v>Matin libre - Déjeuner papaya pok pok près de l'hôtel</v>
      </c>
      <c r="II23">
        <f t="shared" si="58"/>
        <v>0</v>
      </c>
      <c r="IJ23">
        <f t="shared" si="58"/>
        <v>0</v>
      </c>
      <c r="IL23" t="str">
        <f t="shared" si="59"/>
        <v/>
      </c>
      <c r="IM23" t="str">
        <f t="shared" si="60"/>
        <v>Matin libre - Déjeuner papaya pok pok près de l'hôtel</v>
      </c>
      <c r="IN23">
        <f t="shared" si="60"/>
        <v>0</v>
      </c>
      <c r="IO23">
        <f t="shared" si="60"/>
        <v>0</v>
      </c>
      <c r="IQ23" t="s">
        <v>218</v>
      </c>
      <c r="IR23" t="s">
        <v>245</v>
      </c>
      <c r="IV23" s="65"/>
      <c r="IW23" s="65"/>
      <c r="IY23" t="s">
        <v>218</v>
      </c>
      <c r="IZ23" t="str">
        <f t="shared" si="61"/>
        <v>Arrivée début matinée</v>
      </c>
      <c r="JD23" s="27">
        <f t="shared" si="62"/>
        <v>0</v>
      </c>
      <c r="JE23" s="65">
        <f t="shared" si="62"/>
        <v>0</v>
      </c>
      <c r="JG23" t="s">
        <v>218</v>
      </c>
      <c r="JH23" t="str">
        <f t="shared" si="63"/>
        <v>Arrivée début matinée</v>
      </c>
      <c r="JL23" s="27">
        <f t="shared" si="64"/>
        <v>0</v>
      </c>
      <c r="JM23" s="65">
        <f t="shared" si="64"/>
        <v>0</v>
      </c>
      <c r="JO23" t="s">
        <v>218</v>
      </c>
      <c r="JP23" t="str">
        <f t="shared" si="65"/>
        <v>Arrivée début matinée</v>
      </c>
      <c r="JT23" s="27">
        <f t="shared" si="66"/>
        <v>0</v>
      </c>
      <c r="JU23" s="65">
        <f t="shared" si="66"/>
        <v>0</v>
      </c>
      <c r="JW23" t="s">
        <v>218</v>
      </c>
      <c r="JX23" t="s">
        <v>245</v>
      </c>
      <c r="JZ23" s="65"/>
      <c r="KA23" s="65"/>
      <c r="KC23" t="s">
        <v>218</v>
      </c>
      <c r="KD23" t="s">
        <v>245</v>
      </c>
      <c r="KF23" s="27">
        <f t="shared" si="67"/>
        <v>0</v>
      </c>
      <c r="KG23" s="65">
        <f t="shared" si="67"/>
        <v>0</v>
      </c>
      <c r="KI23" t="s">
        <v>218</v>
      </c>
      <c r="KJ23" t="s">
        <v>245</v>
      </c>
      <c r="KL23" s="27">
        <f t="shared" si="68"/>
        <v>0</v>
      </c>
      <c r="KM23" s="65">
        <f t="shared" si="68"/>
        <v>0</v>
      </c>
      <c r="KO23" t="s">
        <v>218</v>
      </c>
      <c r="KP23" t="s">
        <v>245</v>
      </c>
      <c r="KR23" s="27">
        <f t="shared" si="69"/>
        <v>0</v>
      </c>
      <c r="KS23" s="65">
        <f t="shared" si="69"/>
        <v>0</v>
      </c>
      <c r="KU23" t="s">
        <v>218</v>
      </c>
      <c r="KV23" t="s">
        <v>245</v>
      </c>
      <c r="KX23" s="65"/>
      <c r="KY23" s="65"/>
      <c r="LA23" t="s">
        <v>218</v>
      </c>
      <c r="LB23" t="s">
        <v>245</v>
      </c>
      <c r="LD23" s="27">
        <f t="shared" si="70"/>
        <v>0</v>
      </c>
      <c r="LE23" s="65">
        <f t="shared" si="70"/>
        <v>0</v>
      </c>
      <c r="LG23" t="s">
        <v>218</v>
      </c>
      <c r="LH23" t="str">
        <f t="shared" si="71"/>
        <v>Arrivée début matinée</v>
      </c>
      <c r="LJ23" s="27">
        <f t="shared" si="72"/>
        <v>0</v>
      </c>
      <c r="LK23" s="65">
        <f t="shared" si="72"/>
        <v>0</v>
      </c>
      <c r="LM23" t="s">
        <v>218</v>
      </c>
      <c r="LN23" t="str">
        <f t="shared" si="73"/>
        <v>Arrivée début matinée</v>
      </c>
      <c r="LP23" s="27">
        <f t="shared" si="74"/>
        <v>0</v>
      </c>
      <c r="LQ23" s="65">
        <f t="shared" si="74"/>
        <v>0</v>
      </c>
      <c r="LS23" t="s">
        <v>218</v>
      </c>
      <c r="LT23" t="s">
        <v>245</v>
      </c>
      <c r="LV23" s="65"/>
      <c r="LW23" s="65"/>
      <c r="LY23" t="s">
        <v>218</v>
      </c>
      <c r="LZ23" t="str">
        <f t="shared" si="75"/>
        <v>Arrivée début matinée</v>
      </c>
      <c r="MB23" s="27">
        <f t="shared" si="76"/>
        <v>0</v>
      </c>
      <c r="MC23" s="65">
        <f t="shared" si="76"/>
        <v>0</v>
      </c>
      <c r="ME23" t="s">
        <v>218</v>
      </c>
      <c r="MF23" t="str">
        <f t="shared" si="77"/>
        <v>Arrivée début matinée</v>
      </c>
      <c r="MH23" s="27">
        <f t="shared" si="78"/>
        <v>0</v>
      </c>
      <c r="MI23" s="65">
        <f t="shared" si="78"/>
        <v>0</v>
      </c>
      <c r="MK23" t="s">
        <v>218</v>
      </c>
      <c r="ML23" t="str">
        <f t="shared" si="79"/>
        <v>Arrivée début matinée</v>
      </c>
      <c r="MN23" s="27">
        <f t="shared" si="80"/>
        <v>0</v>
      </c>
      <c r="MO23" s="65">
        <f t="shared" si="80"/>
        <v>0</v>
      </c>
      <c r="MP23" t="s">
        <v>218</v>
      </c>
      <c r="MQ23" t="s">
        <v>246</v>
      </c>
      <c r="MT23">
        <f>2700+1000</f>
        <v>3700</v>
      </c>
      <c r="MV23" t="s">
        <v>218</v>
      </c>
      <c r="MW23" t="str">
        <f t="shared" si="81"/>
        <v>tranfert de l'aéroport à hôtel</v>
      </c>
      <c r="MY23" s="27">
        <f t="shared" si="82"/>
        <v>0</v>
      </c>
      <c r="MZ23" s="65">
        <v>2700</v>
      </c>
      <c r="NB23" t="s">
        <v>218</v>
      </c>
      <c r="NC23" t="str">
        <f t="shared" si="83"/>
        <v>tranfert de l'aéroport à hôtel</v>
      </c>
      <c r="NE23" s="27">
        <f t="shared" si="84"/>
        <v>0</v>
      </c>
      <c r="NF23" s="65">
        <f t="shared" si="84"/>
        <v>2700</v>
      </c>
      <c r="NH23" t="s">
        <v>218</v>
      </c>
      <c r="NI23" t="str">
        <f t="shared" si="85"/>
        <v>tranfert de l'aéroport à hôtel</v>
      </c>
      <c r="NK23" s="27">
        <f t="shared" si="86"/>
        <v>0</v>
      </c>
      <c r="NL23" s="65">
        <f t="shared" si="86"/>
        <v>2700</v>
      </c>
      <c r="NN23" t="s">
        <v>247</v>
      </c>
      <c r="NP23" s="27">
        <v>0</v>
      </c>
      <c r="NQ23" s="27">
        <f>1400+912</f>
        <v>2312</v>
      </c>
      <c r="NT23" t="str">
        <f t="shared" si="87"/>
        <v>Consignes bagages don muang</v>
      </c>
      <c r="NV23" s="27">
        <f t="shared" si="88"/>
        <v>0</v>
      </c>
      <c r="NW23" s="65">
        <f t="shared" si="88"/>
        <v>2312</v>
      </c>
      <c r="NZ23" t="str">
        <f t="shared" si="89"/>
        <v>Consignes bagages don muang</v>
      </c>
      <c r="OB23" s="27">
        <f t="shared" si="90"/>
        <v>0</v>
      </c>
      <c r="OC23" s="65">
        <f t="shared" si="90"/>
        <v>2312</v>
      </c>
      <c r="OF23" t="str">
        <f t="shared" si="91"/>
        <v>Consignes bagages don muang</v>
      </c>
      <c r="OH23" s="27">
        <f t="shared" si="92"/>
        <v>0</v>
      </c>
      <c r="OI23" s="65">
        <f t="shared" si="92"/>
        <v>2312</v>
      </c>
      <c r="OL23" s="25" t="s">
        <v>248</v>
      </c>
      <c r="ON23">
        <v>1900</v>
      </c>
      <c r="OO23" s="65">
        <v>1900</v>
      </c>
      <c r="OR23" t="str">
        <f t="shared" si="93"/>
        <v>Départ 9h05 pour chiang rai - arrivée 10h259</v>
      </c>
      <c r="OT23" s="27">
        <f t="shared" si="94"/>
        <v>1900</v>
      </c>
      <c r="OU23" s="65">
        <f t="shared" si="94"/>
        <v>1900</v>
      </c>
      <c r="OX23" t="str">
        <f t="shared" si="95"/>
        <v>Départ 9h05 pour chiang rai - arrivée 10h259</v>
      </c>
      <c r="OZ23" s="27">
        <f t="shared" si="96"/>
        <v>1900</v>
      </c>
      <c r="PA23" s="65">
        <f t="shared" si="96"/>
        <v>1900</v>
      </c>
      <c r="PD23" t="str">
        <f t="shared" si="97"/>
        <v>Départ 9h05 pour chiang rai - arrivée 10h259</v>
      </c>
      <c r="PF23" s="27">
        <f t="shared" si="98"/>
        <v>1900</v>
      </c>
      <c r="PG23" s="65">
        <f t="shared" si="98"/>
        <v>1900</v>
      </c>
      <c r="PJ23" t="s">
        <v>249</v>
      </c>
      <c r="PL23" s="65"/>
      <c r="PM23" s="65">
        <v>600</v>
      </c>
      <c r="PP23" t="str">
        <f t="shared" si="99"/>
        <v>Dîner Mékong (crevettes qui sautent) - coucher de soleil</v>
      </c>
      <c r="PR23">
        <f t="shared" si="100"/>
        <v>0</v>
      </c>
      <c r="PS23">
        <f t="shared" si="100"/>
        <v>600</v>
      </c>
      <c r="PV23" t="str">
        <f t="shared" si="101"/>
        <v>Dîner Mékong (crevettes qui sautent) - coucher de soleil</v>
      </c>
      <c r="PX23">
        <f t="shared" si="102"/>
        <v>0</v>
      </c>
      <c r="PY23">
        <f t="shared" si="102"/>
        <v>600</v>
      </c>
      <c r="QB23" t="str">
        <f t="shared" si="103"/>
        <v>Dîner Mékong (crevettes qui sautent) - coucher de soleil</v>
      </c>
      <c r="QD23">
        <f t="shared" si="104"/>
        <v>0</v>
      </c>
      <c r="QE23">
        <f t="shared" si="104"/>
        <v>600</v>
      </c>
      <c r="QH23" t="s">
        <v>249</v>
      </c>
      <c r="QI23" s="65"/>
      <c r="QJ23" s="65">
        <v>600</v>
      </c>
      <c r="QN23" t="str">
        <f t="shared" si="105"/>
        <v>Dîner Mékong (crevettes qui sautent) - coucher de soleil</v>
      </c>
      <c r="QO23">
        <f t="shared" si="105"/>
        <v>0</v>
      </c>
      <c r="QP23">
        <f t="shared" si="105"/>
        <v>600</v>
      </c>
      <c r="QT23" t="str">
        <f t="shared" si="106"/>
        <v>Dîner Mékong (crevettes qui sautent) - coucher de soleil</v>
      </c>
      <c r="QU23">
        <f t="shared" si="106"/>
        <v>0</v>
      </c>
      <c r="QV23">
        <f t="shared" si="106"/>
        <v>600</v>
      </c>
      <c r="QZ23" t="str">
        <f t="shared" si="107"/>
        <v>Dîner Mékong (crevettes qui sautent) - coucher de soleil</v>
      </c>
      <c r="RA23">
        <f t="shared" si="107"/>
        <v>0</v>
      </c>
      <c r="RB23">
        <f t="shared" si="107"/>
        <v>600</v>
      </c>
      <c r="RD23" t="s">
        <v>249</v>
      </c>
      <c r="RE23" s="65"/>
      <c r="RF23" s="65">
        <v>600</v>
      </c>
      <c r="RI23" t="str">
        <f t="shared" si="108"/>
        <v>Dîner Mékong (crevettes qui sautent) - coucher de soleil</v>
      </c>
      <c r="RJ23">
        <f t="shared" si="108"/>
        <v>0</v>
      </c>
      <c r="RK23">
        <f t="shared" si="108"/>
        <v>600</v>
      </c>
      <c r="RN23" t="str">
        <f t="shared" si="109"/>
        <v>Dîner Mékong (crevettes qui sautent) - coucher de soleil</v>
      </c>
      <c r="RO23">
        <f t="shared" si="109"/>
        <v>0</v>
      </c>
      <c r="RP23">
        <f t="shared" si="109"/>
        <v>600</v>
      </c>
      <c r="RS23" t="str">
        <f t="shared" si="110"/>
        <v>Dîner Mékong (crevettes qui sautent) - coucher de soleil</v>
      </c>
      <c r="RT23">
        <f t="shared" si="110"/>
        <v>0</v>
      </c>
      <c r="RU23">
        <f t="shared" si="110"/>
        <v>600</v>
      </c>
      <c r="RW23" t="s">
        <v>250</v>
      </c>
      <c r="RX23">
        <v>2800</v>
      </c>
      <c r="SA23">
        <f t="shared" si="111"/>
        <v>0</v>
      </c>
      <c r="SB23" t="str">
        <f t="shared" si="111"/>
        <v>nak nakara</v>
      </c>
      <c r="SC23">
        <f t="shared" si="111"/>
        <v>2800</v>
      </c>
      <c r="SD23">
        <f t="shared" si="111"/>
        <v>0</v>
      </c>
      <c r="SF23">
        <f t="shared" si="112"/>
        <v>0</v>
      </c>
      <c r="SG23" t="str">
        <f t="shared" si="112"/>
        <v>nak nakara</v>
      </c>
      <c r="SH23">
        <f t="shared" si="112"/>
        <v>2800</v>
      </c>
      <c r="SI23">
        <f t="shared" si="112"/>
        <v>0</v>
      </c>
      <c r="SK23">
        <f t="shared" si="113"/>
        <v>0</v>
      </c>
      <c r="SL23" t="str">
        <f t="shared" si="0"/>
        <v>nak nakara</v>
      </c>
      <c r="SM23">
        <f t="shared" si="0"/>
        <v>2800</v>
      </c>
      <c r="SN23">
        <f t="shared" si="0"/>
        <v>0</v>
      </c>
      <c r="SR23" t="s">
        <v>251</v>
      </c>
      <c r="SS23">
        <v>1800</v>
      </c>
      <c r="SW23" t="str">
        <f t="shared" si="114"/>
        <v>naview @prasingh</v>
      </c>
      <c r="SX23">
        <f t="shared" si="114"/>
        <v>1800</v>
      </c>
      <c r="SY23">
        <f t="shared" si="114"/>
        <v>0</v>
      </c>
      <c r="TB23" t="str">
        <f t="shared" si="115"/>
        <v>naview @prasingh</v>
      </c>
      <c r="TC23">
        <f t="shared" si="115"/>
        <v>1800</v>
      </c>
      <c r="TD23">
        <f t="shared" si="115"/>
        <v>0</v>
      </c>
      <c r="TG23" t="str">
        <f t="shared" si="116"/>
        <v>naview @prasingh</v>
      </c>
      <c r="TH23">
        <f t="shared" si="116"/>
        <v>1800</v>
      </c>
      <c r="TI23">
        <f t="shared" si="116"/>
        <v>0</v>
      </c>
    </row>
    <row r="24" spans="1:529" x14ac:dyDescent="0.25">
      <c r="B24" t="s">
        <v>237</v>
      </c>
      <c r="F24" s="27">
        <v>750</v>
      </c>
      <c r="G24" s="27">
        <v>0</v>
      </c>
      <c r="H24" s="27"/>
      <c r="I24" t="str">
        <f t="shared" si="1"/>
        <v/>
      </c>
      <c r="J24" t="str">
        <f t="shared" si="2"/>
        <v>Grand palais l'après midi + wat pho et wat arun</v>
      </c>
      <c r="N24" s="27">
        <f t="shared" si="3"/>
        <v>750</v>
      </c>
      <c r="O24" s="27">
        <f t="shared" si="3"/>
        <v>0</v>
      </c>
      <c r="P24" s="27"/>
      <c r="Q24" t="str">
        <f t="shared" si="4"/>
        <v/>
      </c>
      <c r="R24" t="str">
        <f t="shared" si="4"/>
        <v>Grand palais l'après midi + wat pho et wat arun</v>
      </c>
      <c r="V24" s="27">
        <f t="shared" si="5"/>
        <v>750</v>
      </c>
      <c r="W24" s="27">
        <f t="shared" si="5"/>
        <v>0</v>
      </c>
      <c r="X24" s="27"/>
      <c r="Y24" t="str">
        <f t="shared" si="6"/>
        <v/>
      </c>
      <c r="Z24" t="str">
        <f t="shared" si="6"/>
        <v>Grand palais l'après midi + wat pho et wat arun</v>
      </c>
      <c r="AD24" s="27">
        <f t="shared" si="7"/>
        <v>750</v>
      </c>
      <c r="AE24" s="27">
        <f t="shared" si="7"/>
        <v>0</v>
      </c>
      <c r="AG24" t="s">
        <v>237</v>
      </c>
      <c r="AI24" s="27">
        <v>750</v>
      </c>
      <c r="AJ24" s="27">
        <v>0</v>
      </c>
      <c r="AK24" s="27"/>
      <c r="AL24" t="str">
        <f t="shared" si="8"/>
        <v/>
      </c>
      <c r="AM24" t="str">
        <f t="shared" si="9"/>
        <v>Grand palais l'après midi + wat pho et wat arun</v>
      </c>
      <c r="AO24" s="27">
        <f t="shared" si="10"/>
        <v>750</v>
      </c>
      <c r="AP24" s="27">
        <f t="shared" si="10"/>
        <v>0</v>
      </c>
      <c r="AQ24" s="27"/>
      <c r="AR24" t="str">
        <f t="shared" si="11"/>
        <v/>
      </c>
      <c r="AS24" t="str">
        <f t="shared" si="11"/>
        <v>Grand palais l'après midi + wat pho et wat arun</v>
      </c>
      <c r="AU24" s="27">
        <f t="shared" si="12"/>
        <v>750</v>
      </c>
      <c r="AV24" s="27">
        <f t="shared" si="12"/>
        <v>0</v>
      </c>
      <c r="AW24" s="27"/>
      <c r="AX24" t="str">
        <f t="shared" si="13"/>
        <v/>
      </c>
      <c r="AY24" t="str">
        <f t="shared" si="13"/>
        <v>Grand palais l'après midi + wat pho et wat arun</v>
      </c>
      <c r="BA24" s="27">
        <f t="shared" si="14"/>
        <v>750</v>
      </c>
      <c r="BB24" s="27">
        <f t="shared" si="14"/>
        <v>0</v>
      </c>
      <c r="BC24" s="27"/>
      <c r="BE24" t="s">
        <v>237</v>
      </c>
      <c r="BF24" s="27">
        <v>750</v>
      </c>
      <c r="BG24" s="27">
        <v>0</v>
      </c>
      <c r="BI24" t="str">
        <f t="shared" si="15"/>
        <v/>
      </c>
      <c r="BJ24" t="str">
        <f t="shared" si="16"/>
        <v>Grand palais l'après midi + wat pho et wat arun</v>
      </c>
      <c r="BK24" s="27">
        <f t="shared" si="16"/>
        <v>750</v>
      </c>
      <c r="BL24" s="27">
        <f t="shared" si="16"/>
        <v>0</v>
      </c>
      <c r="BN24" t="str">
        <f t="shared" si="17"/>
        <v/>
      </c>
      <c r="BO24" t="str">
        <f t="shared" si="17"/>
        <v>Grand palais l'après midi + wat pho et wat arun</v>
      </c>
      <c r="BP24" s="27">
        <f t="shared" si="17"/>
        <v>750</v>
      </c>
      <c r="BQ24" s="27">
        <f t="shared" si="17"/>
        <v>0</v>
      </c>
      <c r="BS24" s="27" t="str">
        <f t="shared" si="18"/>
        <v/>
      </c>
      <c r="BT24" t="str">
        <f t="shared" si="18"/>
        <v>Grand palais l'après midi + wat pho et wat arun</v>
      </c>
      <c r="BU24" s="27">
        <f t="shared" si="18"/>
        <v>750</v>
      </c>
      <c r="BV24" s="27">
        <f t="shared" si="18"/>
        <v>0</v>
      </c>
      <c r="BX24" t="s">
        <v>237</v>
      </c>
      <c r="BY24" s="27">
        <v>750</v>
      </c>
      <c r="BZ24" s="27">
        <v>0</v>
      </c>
      <c r="CA24" s="65"/>
      <c r="CB24" t="str">
        <f t="shared" si="19"/>
        <v/>
      </c>
      <c r="CC24" t="str">
        <f t="shared" si="20"/>
        <v>Grand palais l'après midi + wat pho et wat arun</v>
      </c>
      <c r="CD24" s="27">
        <f t="shared" si="20"/>
        <v>750</v>
      </c>
      <c r="CE24" s="27">
        <f t="shared" si="20"/>
        <v>0</v>
      </c>
      <c r="CF24" s="27"/>
      <c r="CG24" t="str">
        <f t="shared" si="21"/>
        <v/>
      </c>
      <c r="CH24" t="str">
        <f t="shared" si="21"/>
        <v>Grand palais l'après midi + wat pho et wat arun</v>
      </c>
      <c r="CI24" s="27">
        <f t="shared" si="22"/>
        <v>750</v>
      </c>
      <c r="CJ24" s="27">
        <f t="shared" si="23"/>
        <v>0</v>
      </c>
      <c r="CK24" s="27"/>
      <c r="CL24" t="str">
        <f t="shared" si="24"/>
        <v/>
      </c>
      <c r="CM24" t="str">
        <f t="shared" si="24"/>
        <v>Grand palais l'après midi + wat pho et wat arun</v>
      </c>
      <c r="CN24" s="27">
        <f t="shared" si="24"/>
        <v>750</v>
      </c>
      <c r="CO24" s="27">
        <f t="shared" si="24"/>
        <v>0</v>
      </c>
      <c r="CP24" s="27"/>
      <c r="CR24" t="s">
        <v>237</v>
      </c>
      <c r="CS24" s="27">
        <v>750</v>
      </c>
      <c r="CT24" s="27">
        <v>0</v>
      </c>
      <c r="CU24" s="65"/>
      <c r="CV24" t="str">
        <f t="shared" si="25"/>
        <v/>
      </c>
      <c r="CW24" t="str">
        <f t="shared" si="26"/>
        <v>Grand palais l'après midi + wat pho et wat arun</v>
      </c>
      <c r="CX24" s="27">
        <f t="shared" si="26"/>
        <v>750</v>
      </c>
      <c r="CY24" s="27">
        <f t="shared" si="26"/>
        <v>0</v>
      </c>
      <c r="CZ24" s="27"/>
      <c r="DA24" t="str">
        <f t="shared" si="27"/>
        <v/>
      </c>
      <c r="DB24" t="str">
        <f t="shared" si="28"/>
        <v>Grand palais l'après midi + wat pho et wat arun</v>
      </c>
      <c r="DC24" s="27">
        <f t="shared" si="28"/>
        <v>750</v>
      </c>
      <c r="DD24" s="27">
        <f t="shared" si="28"/>
        <v>0</v>
      </c>
      <c r="DE24" s="27"/>
      <c r="DF24" t="str">
        <f t="shared" si="29"/>
        <v/>
      </c>
      <c r="DG24" t="str">
        <f t="shared" si="30"/>
        <v>Grand palais l'après midi + wat pho et wat arun</v>
      </c>
      <c r="DH24" s="27">
        <f t="shared" si="30"/>
        <v>750</v>
      </c>
      <c r="DI24" s="27">
        <f t="shared" si="30"/>
        <v>0</v>
      </c>
      <c r="DJ24" s="27"/>
      <c r="DL24" t="s">
        <v>237</v>
      </c>
      <c r="DM24" s="27">
        <v>750</v>
      </c>
      <c r="DN24" s="27">
        <v>0</v>
      </c>
      <c r="DP24" t="str">
        <f t="shared" si="31"/>
        <v/>
      </c>
      <c r="DQ24" t="str">
        <f t="shared" si="32"/>
        <v>Grand palais l'après midi + wat pho et wat arun</v>
      </c>
      <c r="DR24" s="27">
        <f t="shared" si="32"/>
        <v>750</v>
      </c>
      <c r="DS24" s="27">
        <f t="shared" si="32"/>
        <v>0</v>
      </c>
      <c r="DU24" t="str">
        <f t="shared" si="33"/>
        <v/>
      </c>
      <c r="DV24" t="str">
        <f t="shared" si="33"/>
        <v>Grand palais l'après midi + wat pho et wat arun</v>
      </c>
      <c r="DW24" s="27">
        <f t="shared" si="33"/>
        <v>750</v>
      </c>
      <c r="DX24" s="27">
        <f t="shared" si="33"/>
        <v>0</v>
      </c>
      <c r="DZ24" t="str">
        <f t="shared" si="34"/>
        <v/>
      </c>
      <c r="EA24" t="str">
        <f t="shared" si="34"/>
        <v>Grand palais l'après midi + wat pho et wat arun</v>
      </c>
      <c r="EB24" s="27">
        <f t="shared" si="34"/>
        <v>750</v>
      </c>
      <c r="EC24" s="27">
        <f t="shared" si="34"/>
        <v>0</v>
      </c>
      <c r="EF24" t="s">
        <v>236</v>
      </c>
      <c r="EG24" s="27">
        <v>1620</v>
      </c>
      <c r="EH24" s="27">
        <v>0</v>
      </c>
      <c r="EJ24" t="str">
        <f t="shared" si="35"/>
        <v/>
      </c>
      <c r="EK24" t="str">
        <f t="shared" si="36"/>
        <v>Hôtel New Siam Palace ville</v>
      </c>
      <c r="EL24" s="27">
        <f t="shared" si="36"/>
        <v>1620</v>
      </c>
      <c r="EM24" s="27">
        <f t="shared" si="36"/>
        <v>0</v>
      </c>
      <c r="EO24" t="str">
        <f t="shared" si="37"/>
        <v/>
      </c>
      <c r="EP24" t="str">
        <f t="shared" si="37"/>
        <v>Hôtel New Siam Palace ville</v>
      </c>
      <c r="EQ24" s="27">
        <f t="shared" si="37"/>
        <v>1620</v>
      </c>
      <c r="ER24" s="27">
        <f t="shared" si="37"/>
        <v>0</v>
      </c>
      <c r="ET24" t="str">
        <f t="shared" si="38"/>
        <v/>
      </c>
      <c r="EU24" t="str">
        <f t="shared" si="38"/>
        <v>Hôtel New Siam Palace ville</v>
      </c>
      <c r="EV24" s="27">
        <f t="shared" si="38"/>
        <v>1620</v>
      </c>
      <c r="EW24" s="27">
        <f t="shared" si="38"/>
        <v>0</v>
      </c>
      <c r="EZ24" t="s">
        <v>236</v>
      </c>
      <c r="FA24" s="27">
        <v>1620</v>
      </c>
      <c r="FB24" s="27">
        <v>0</v>
      </c>
      <c r="FD24" t="str">
        <f t="shared" si="39"/>
        <v/>
      </c>
      <c r="FE24" t="str">
        <f t="shared" si="40"/>
        <v>Hôtel New Siam Palace ville</v>
      </c>
      <c r="FF24" s="27">
        <f t="shared" si="40"/>
        <v>1620</v>
      </c>
      <c r="FG24" s="27">
        <f t="shared" si="40"/>
        <v>0</v>
      </c>
      <c r="FI24" t="str">
        <f t="shared" si="41"/>
        <v/>
      </c>
      <c r="FJ24" t="str">
        <f t="shared" si="41"/>
        <v>Hôtel New Siam Palace ville</v>
      </c>
      <c r="FK24" s="27">
        <f t="shared" si="41"/>
        <v>1620</v>
      </c>
      <c r="FL24" s="27">
        <f t="shared" si="41"/>
        <v>0</v>
      </c>
      <c r="FN24" t="str">
        <f t="shared" si="42"/>
        <v/>
      </c>
      <c r="FO24" t="str">
        <f t="shared" si="42"/>
        <v>Hôtel New Siam Palace ville</v>
      </c>
      <c r="FP24" s="27">
        <f t="shared" si="42"/>
        <v>1620</v>
      </c>
      <c r="FQ24" s="27">
        <f t="shared" si="42"/>
        <v>0</v>
      </c>
      <c r="FS24" t="s">
        <v>236</v>
      </c>
      <c r="FT24" s="27">
        <v>1620</v>
      </c>
      <c r="FU24" s="27">
        <v>0</v>
      </c>
      <c r="FW24" t="str">
        <f t="shared" si="43"/>
        <v/>
      </c>
      <c r="FX24" t="str">
        <f t="shared" si="44"/>
        <v>Hôtel New Siam Palace ville</v>
      </c>
      <c r="FY24" s="27">
        <f t="shared" si="44"/>
        <v>1620</v>
      </c>
      <c r="FZ24" s="27">
        <f t="shared" si="44"/>
        <v>0</v>
      </c>
      <c r="GB24" t="str">
        <f t="shared" si="45"/>
        <v/>
      </c>
      <c r="GC24" t="str">
        <f t="shared" si="45"/>
        <v>Hôtel New Siam Palace ville</v>
      </c>
      <c r="GD24" s="27">
        <f t="shared" si="45"/>
        <v>1620</v>
      </c>
      <c r="GE24" s="27">
        <f t="shared" si="45"/>
        <v>0</v>
      </c>
      <c r="GG24" t="str">
        <f t="shared" si="46"/>
        <v/>
      </c>
      <c r="GH24" t="str">
        <f t="shared" si="46"/>
        <v>Hôtel New Siam Palace ville</v>
      </c>
      <c r="GI24" s="27">
        <f t="shared" si="46"/>
        <v>1620</v>
      </c>
      <c r="GJ24" s="27">
        <f t="shared" si="46"/>
        <v>0</v>
      </c>
      <c r="GL24" t="s">
        <v>236</v>
      </c>
      <c r="GM24" s="27">
        <v>1620</v>
      </c>
      <c r="GN24" s="27">
        <v>0</v>
      </c>
      <c r="GP24" t="str">
        <f t="shared" si="47"/>
        <v/>
      </c>
      <c r="GQ24" t="str">
        <f t="shared" si="48"/>
        <v>Hôtel New Siam Palace ville</v>
      </c>
      <c r="GR24" s="27">
        <f t="shared" si="48"/>
        <v>1620</v>
      </c>
      <c r="GS24" s="27">
        <f t="shared" si="48"/>
        <v>0</v>
      </c>
      <c r="GU24" t="str">
        <f t="shared" si="49"/>
        <v/>
      </c>
      <c r="GV24" t="str">
        <f t="shared" si="49"/>
        <v>Hôtel New Siam Palace ville</v>
      </c>
      <c r="GW24" s="27">
        <f t="shared" si="49"/>
        <v>1620</v>
      </c>
      <c r="GX24" s="27">
        <f t="shared" si="49"/>
        <v>0</v>
      </c>
      <c r="GZ24" t="str">
        <f t="shared" si="50"/>
        <v/>
      </c>
      <c r="HA24" t="str">
        <f t="shared" si="50"/>
        <v>Hôtel New Siam Palace ville</v>
      </c>
      <c r="HB24" s="27">
        <f t="shared" si="50"/>
        <v>1620</v>
      </c>
      <c r="HC24" s="27">
        <f t="shared" si="50"/>
        <v>0</v>
      </c>
      <c r="HE24" t="s">
        <v>237</v>
      </c>
      <c r="HF24" s="27">
        <v>750</v>
      </c>
      <c r="HG24" s="27">
        <v>0</v>
      </c>
      <c r="HI24" t="str">
        <f t="shared" si="51"/>
        <v/>
      </c>
      <c r="HJ24" t="str">
        <f t="shared" si="52"/>
        <v>Grand palais l'après midi + wat pho et wat arun</v>
      </c>
      <c r="HK24">
        <f t="shared" si="52"/>
        <v>750</v>
      </c>
      <c r="HL24">
        <f t="shared" si="52"/>
        <v>0</v>
      </c>
      <c r="HN24" t="str">
        <f t="shared" si="53"/>
        <v/>
      </c>
      <c r="HO24" t="str">
        <f t="shared" si="53"/>
        <v>Grand palais l'après midi + wat pho et wat arun</v>
      </c>
      <c r="HP24">
        <f t="shared" si="53"/>
        <v>750</v>
      </c>
      <c r="HQ24">
        <f t="shared" si="53"/>
        <v>0</v>
      </c>
      <c r="HS24" t="str">
        <f t="shared" si="54"/>
        <v/>
      </c>
      <c r="HT24" t="str">
        <f t="shared" si="54"/>
        <v>Grand palais l'après midi + wat pho et wat arun</v>
      </c>
      <c r="HU24">
        <f t="shared" si="54"/>
        <v>750</v>
      </c>
      <c r="HV24">
        <f t="shared" si="54"/>
        <v>0</v>
      </c>
      <c r="HX24" t="s">
        <v>237</v>
      </c>
      <c r="HY24" s="27">
        <v>750</v>
      </c>
      <c r="HZ24" s="27">
        <v>0</v>
      </c>
      <c r="IB24" t="str">
        <f t="shared" si="55"/>
        <v/>
      </c>
      <c r="IC24" t="str">
        <f t="shared" si="56"/>
        <v>Grand palais l'après midi + wat pho et wat arun</v>
      </c>
      <c r="ID24">
        <f t="shared" si="56"/>
        <v>750</v>
      </c>
      <c r="IE24">
        <f t="shared" si="56"/>
        <v>0</v>
      </c>
      <c r="IG24" t="str">
        <f t="shared" si="57"/>
        <v/>
      </c>
      <c r="IH24" t="str">
        <f t="shared" si="58"/>
        <v>Grand palais l'après midi + wat pho et wat arun</v>
      </c>
      <c r="II24">
        <f t="shared" si="58"/>
        <v>750</v>
      </c>
      <c r="IJ24">
        <f t="shared" si="58"/>
        <v>0</v>
      </c>
      <c r="IL24" t="str">
        <f t="shared" si="59"/>
        <v/>
      </c>
      <c r="IM24" t="str">
        <f t="shared" si="60"/>
        <v>Grand palais l'après midi + wat pho et wat arun</v>
      </c>
      <c r="IN24">
        <f t="shared" si="60"/>
        <v>750</v>
      </c>
      <c r="IO24">
        <f t="shared" si="60"/>
        <v>0</v>
      </c>
      <c r="IR24" t="s">
        <v>252</v>
      </c>
      <c r="IW24">
        <f>2700+1000</f>
        <v>3700</v>
      </c>
      <c r="IZ24" t="str">
        <f t="shared" si="61"/>
        <v>tranfert de l'aéroport à hôtel (van à la journée)</v>
      </c>
      <c r="JD24" s="27">
        <f t="shared" si="62"/>
        <v>0</v>
      </c>
      <c r="JE24" s="65">
        <v>2700</v>
      </c>
      <c r="JH24" t="str">
        <f t="shared" si="63"/>
        <v>tranfert de l'aéroport à hôtel (van à la journée)</v>
      </c>
      <c r="JL24" s="27">
        <f t="shared" si="64"/>
        <v>0</v>
      </c>
      <c r="JM24" s="65">
        <f t="shared" si="64"/>
        <v>2700</v>
      </c>
      <c r="JP24" t="str">
        <f t="shared" si="65"/>
        <v>tranfert de l'aéroport à hôtel (van à la journée)</v>
      </c>
      <c r="JT24" s="27">
        <f t="shared" si="66"/>
        <v>0</v>
      </c>
      <c r="JU24" s="65">
        <f t="shared" si="66"/>
        <v>2700</v>
      </c>
      <c r="JX24" t="s">
        <v>252</v>
      </c>
      <c r="KA24">
        <f>2700+1000</f>
        <v>3700</v>
      </c>
      <c r="KD24" t="s">
        <v>246</v>
      </c>
      <c r="KF24" s="27">
        <f t="shared" si="67"/>
        <v>0</v>
      </c>
      <c r="KG24" s="65">
        <v>2700</v>
      </c>
      <c r="KJ24" t="s">
        <v>246</v>
      </c>
      <c r="KL24" s="27">
        <f t="shared" si="68"/>
        <v>0</v>
      </c>
      <c r="KM24" s="65">
        <f t="shared" si="68"/>
        <v>2700</v>
      </c>
      <c r="KP24" t="s">
        <v>246</v>
      </c>
      <c r="KR24" s="27">
        <f t="shared" si="69"/>
        <v>0</v>
      </c>
      <c r="KS24" s="65">
        <f t="shared" si="69"/>
        <v>2700</v>
      </c>
      <c r="KV24" t="s">
        <v>252</v>
      </c>
      <c r="KY24">
        <f>2700+1000</f>
        <v>3700</v>
      </c>
      <c r="LB24" t="s">
        <v>246</v>
      </c>
      <c r="LD24" s="27">
        <f t="shared" si="70"/>
        <v>0</v>
      </c>
      <c r="LE24" s="65">
        <v>2700</v>
      </c>
      <c r="LH24" t="str">
        <f t="shared" si="71"/>
        <v>tranfert de l'aéroport à hôtel</v>
      </c>
      <c r="LJ24" s="27">
        <f t="shared" si="72"/>
        <v>0</v>
      </c>
      <c r="LK24" s="65">
        <f t="shared" si="72"/>
        <v>2700</v>
      </c>
      <c r="LN24" t="str">
        <f t="shared" si="73"/>
        <v>tranfert de l'aéroport à hôtel</v>
      </c>
      <c r="LP24" s="27">
        <f t="shared" si="74"/>
        <v>0</v>
      </c>
      <c r="LQ24" s="65">
        <f t="shared" si="74"/>
        <v>2700</v>
      </c>
      <c r="LT24" t="s">
        <v>252</v>
      </c>
      <c r="LW24">
        <f>2700+1000</f>
        <v>3700</v>
      </c>
      <c r="LZ24" t="str">
        <f t="shared" si="75"/>
        <v>tranfert de l'aéroport à hôtel (van à la journée)</v>
      </c>
      <c r="MB24" s="27">
        <f t="shared" si="76"/>
        <v>0</v>
      </c>
      <c r="MC24" s="65">
        <v>2700</v>
      </c>
      <c r="MF24" t="str">
        <f t="shared" si="77"/>
        <v>tranfert de l'aéroport à hôtel (van à la journée)</v>
      </c>
      <c r="MH24" s="27">
        <f t="shared" si="78"/>
        <v>0</v>
      </c>
      <c r="MI24" s="65">
        <f t="shared" si="78"/>
        <v>2700</v>
      </c>
      <c r="ML24" t="str">
        <f t="shared" si="79"/>
        <v>tranfert de l'aéroport à hôtel (van à la journée)</v>
      </c>
      <c r="MN24" s="27">
        <f t="shared" si="80"/>
        <v>0</v>
      </c>
      <c r="MO24" s="65">
        <f t="shared" si="80"/>
        <v>2700</v>
      </c>
      <c r="MQ24" t="s">
        <v>236</v>
      </c>
      <c r="MS24" s="65">
        <v>1620</v>
      </c>
      <c r="MT24" s="65">
        <v>0</v>
      </c>
      <c r="MW24" t="str">
        <f t="shared" si="81"/>
        <v>Hôtel New Siam Palace ville</v>
      </c>
      <c r="MY24" s="27">
        <f t="shared" si="82"/>
        <v>1620</v>
      </c>
      <c r="MZ24" s="65">
        <f t="shared" si="82"/>
        <v>0</v>
      </c>
      <c r="NC24" t="str">
        <f t="shared" si="83"/>
        <v>Hôtel New Siam Palace ville</v>
      </c>
      <c r="NE24" s="27">
        <f t="shared" si="84"/>
        <v>1620</v>
      </c>
      <c r="NF24" s="65">
        <f t="shared" si="84"/>
        <v>0</v>
      </c>
      <c r="NI24" t="str">
        <f t="shared" si="85"/>
        <v>Hôtel New Siam Palace ville</v>
      </c>
      <c r="NK24" s="27">
        <f t="shared" si="86"/>
        <v>1620</v>
      </c>
      <c r="NL24" s="65">
        <f t="shared" si="86"/>
        <v>0</v>
      </c>
      <c r="NN24" s="25" t="s">
        <v>253</v>
      </c>
      <c r="NP24">
        <v>1600</v>
      </c>
      <c r="NQ24" s="27">
        <v>0</v>
      </c>
      <c r="NT24" t="str">
        <f t="shared" si="87"/>
        <v>Good times resort</v>
      </c>
      <c r="NV24" s="27">
        <f t="shared" si="88"/>
        <v>1600</v>
      </c>
      <c r="NW24" s="65">
        <f t="shared" si="88"/>
        <v>0</v>
      </c>
      <c r="NZ24" t="str">
        <f t="shared" si="89"/>
        <v>Good times resort</v>
      </c>
      <c r="OB24" s="27">
        <f t="shared" si="90"/>
        <v>1600</v>
      </c>
      <c r="OC24" s="65">
        <f t="shared" si="90"/>
        <v>0</v>
      </c>
      <c r="OF24" t="str">
        <f t="shared" si="91"/>
        <v>Good times resort</v>
      </c>
      <c r="OH24" s="27">
        <f t="shared" si="92"/>
        <v>1600</v>
      </c>
      <c r="OI24" s="65">
        <f t="shared" si="92"/>
        <v>0</v>
      </c>
      <c r="OL24" s="25" t="s">
        <v>254</v>
      </c>
      <c r="ON24">
        <v>1250</v>
      </c>
      <c r="OO24" s="65">
        <v>0</v>
      </c>
      <c r="OR24" t="str">
        <f t="shared" si="93"/>
        <v>pan kled villa eco hill</v>
      </c>
      <c r="OT24" s="27">
        <f t="shared" si="94"/>
        <v>1250</v>
      </c>
      <c r="OU24" s="65">
        <f t="shared" si="94"/>
        <v>0</v>
      </c>
      <c r="OX24" t="str">
        <f t="shared" si="95"/>
        <v>pan kled villa eco hill</v>
      </c>
      <c r="OZ24" s="27">
        <f t="shared" si="96"/>
        <v>1250</v>
      </c>
      <c r="PA24" s="65">
        <f t="shared" si="96"/>
        <v>0</v>
      </c>
      <c r="PD24" t="str">
        <f t="shared" si="97"/>
        <v>pan kled villa eco hill</v>
      </c>
      <c r="PF24" s="27">
        <f t="shared" si="98"/>
        <v>1250</v>
      </c>
      <c r="PG24" s="65">
        <f t="shared" si="98"/>
        <v>0</v>
      </c>
      <c r="PJ24" t="s">
        <v>255</v>
      </c>
      <c r="PL24">
        <v>1080</v>
      </c>
      <c r="PM24" s="65"/>
      <c r="PP24" t="str">
        <f t="shared" si="99"/>
        <v>park &amp; pool resort</v>
      </c>
      <c r="PR24">
        <f t="shared" si="100"/>
        <v>1080</v>
      </c>
      <c r="PS24">
        <f t="shared" si="100"/>
        <v>0</v>
      </c>
      <c r="PV24" t="str">
        <f t="shared" si="101"/>
        <v>park &amp; pool resort</v>
      </c>
      <c r="PX24">
        <f t="shared" si="102"/>
        <v>1080</v>
      </c>
      <c r="PY24">
        <f t="shared" si="102"/>
        <v>0</v>
      </c>
      <c r="QB24" t="str">
        <f t="shared" si="103"/>
        <v>park &amp; pool resort</v>
      </c>
      <c r="QD24">
        <f t="shared" si="104"/>
        <v>1080</v>
      </c>
      <c r="QE24">
        <f t="shared" si="104"/>
        <v>0</v>
      </c>
      <c r="QH24" t="s">
        <v>255</v>
      </c>
      <c r="QI24">
        <v>1080</v>
      </c>
      <c r="QJ24" s="65"/>
      <c r="QN24" t="str">
        <f t="shared" si="105"/>
        <v>park &amp; pool resort</v>
      </c>
      <c r="QO24">
        <f t="shared" si="105"/>
        <v>1080</v>
      </c>
      <c r="QP24">
        <f t="shared" si="105"/>
        <v>0</v>
      </c>
      <c r="QT24" t="str">
        <f t="shared" si="106"/>
        <v>park &amp; pool resort</v>
      </c>
      <c r="QU24">
        <f t="shared" si="106"/>
        <v>1080</v>
      </c>
      <c r="QV24">
        <f t="shared" si="106"/>
        <v>0</v>
      </c>
      <c r="QZ24" t="str">
        <f t="shared" si="107"/>
        <v>park &amp; pool resort</v>
      </c>
      <c r="RA24">
        <f t="shared" si="107"/>
        <v>1080</v>
      </c>
      <c r="RB24">
        <f t="shared" si="107"/>
        <v>0</v>
      </c>
      <c r="RD24" t="s">
        <v>255</v>
      </c>
      <c r="RE24">
        <v>1080</v>
      </c>
      <c r="RF24" s="65"/>
      <c r="RI24" t="str">
        <f t="shared" si="108"/>
        <v>park &amp; pool resort</v>
      </c>
      <c r="RJ24">
        <f t="shared" si="108"/>
        <v>1080</v>
      </c>
      <c r="RK24">
        <f t="shared" si="108"/>
        <v>0</v>
      </c>
      <c r="RN24" t="str">
        <f t="shared" si="109"/>
        <v>park &amp; pool resort</v>
      </c>
      <c r="RO24">
        <f t="shared" si="109"/>
        <v>1080</v>
      </c>
      <c r="RP24">
        <f t="shared" si="109"/>
        <v>0</v>
      </c>
      <c r="RS24" t="str">
        <f t="shared" si="110"/>
        <v>park &amp; pool resort</v>
      </c>
      <c r="RT24">
        <f t="shared" si="110"/>
        <v>1080</v>
      </c>
      <c r="RU24">
        <f t="shared" si="110"/>
        <v>0</v>
      </c>
      <c r="RV24" t="s">
        <v>256</v>
      </c>
      <c r="RW24" s="25" t="s">
        <v>257</v>
      </c>
      <c r="RX24" s="65"/>
      <c r="RY24" s="65"/>
      <c r="SA24" t="str">
        <f t="shared" si="111"/>
        <v>J2</v>
      </c>
      <c r="SB24" t="str">
        <f t="shared" si="111"/>
        <v>Départ hôtel à 9h</v>
      </c>
      <c r="SC24">
        <f t="shared" si="111"/>
        <v>0</v>
      </c>
      <c r="SD24">
        <f t="shared" si="111"/>
        <v>0</v>
      </c>
      <c r="SF24" t="str">
        <f t="shared" si="112"/>
        <v>J2</v>
      </c>
      <c r="SG24" t="str">
        <f t="shared" si="112"/>
        <v>Départ hôtel à 9h</v>
      </c>
      <c r="SH24">
        <f t="shared" si="112"/>
        <v>0</v>
      </c>
      <c r="SI24">
        <f t="shared" si="112"/>
        <v>0</v>
      </c>
      <c r="SK24" t="str">
        <f t="shared" si="113"/>
        <v>J2</v>
      </c>
      <c r="SL24" t="str">
        <f t="shared" si="0"/>
        <v>Départ hôtel à 9h</v>
      </c>
      <c r="SM24">
        <f t="shared" si="0"/>
        <v>0</v>
      </c>
      <c r="SN24">
        <f t="shared" si="0"/>
        <v>0</v>
      </c>
      <c r="SQ24" t="s">
        <v>256</v>
      </c>
      <c r="SR24" s="25" t="s">
        <v>258</v>
      </c>
      <c r="SS24" s="65">
        <v>50</v>
      </c>
      <c r="ST24" s="65">
        <v>30</v>
      </c>
      <c r="SV24" t="s">
        <v>256</v>
      </c>
      <c r="SW24" t="str">
        <f t="shared" si="114"/>
        <v>Départ à 8h30 pour Don Suthep + wat Phalat</v>
      </c>
      <c r="SX24">
        <f t="shared" si="114"/>
        <v>50</v>
      </c>
      <c r="SY24">
        <f t="shared" si="114"/>
        <v>30</v>
      </c>
      <c r="TA24" t="s">
        <v>256</v>
      </c>
      <c r="TB24" t="str">
        <f t="shared" si="115"/>
        <v>Départ à 8h30 pour Don Suthep + wat Phalat</v>
      </c>
      <c r="TC24">
        <f t="shared" si="115"/>
        <v>50</v>
      </c>
      <c r="TD24">
        <f t="shared" si="115"/>
        <v>30</v>
      </c>
      <c r="TF24" t="s">
        <v>256</v>
      </c>
      <c r="TG24" t="str">
        <f t="shared" si="116"/>
        <v>Départ à 8h30 pour Don Suthep + wat Phalat</v>
      </c>
      <c r="TH24">
        <f t="shared" si="116"/>
        <v>50</v>
      </c>
      <c r="TI24">
        <f t="shared" si="116"/>
        <v>30</v>
      </c>
    </row>
    <row r="25" spans="1:529" x14ac:dyDescent="0.25">
      <c r="B25" t="s">
        <v>259</v>
      </c>
      <c r="F25" s="27"/>
      <c r="G25" s="27"/>
      <c r="H25" s="27"/>
      <c r="I25" t="str">
        <f t="shared" si="1"/>
        <v/>
      </c>
      <c r="J25" t="str">
        <f t="shared" si="2"/>
        <v>Taxi Hôtel à Grand Palais AR</v>
      </c>
      <c r="N25" s="27">
        <f t="shared" si="3"/>
        <v>0</v>
      </c>
      <c r="O25" s="27">
        <f t="shared" si="3"/>
        <v>0</v>
      </c>
      <c r="P25" s="27"/>
      <c r="Q25" t="str">
        <f t="shared" si="4"/>
        <v/>
      </c>
      <c r="R25" t="str">
        <f t="shared" si="4"/>
        <v>Taxi Hôtel à Grand Palais AR</v>
      </c>
      <c r="V25" s="27">
        <f t="shared" si="5"/>
        <v>0</v>
      </c>
      <c r="W25" s="27">
        <f t="shared" si="5"/>
        <v>0</v>
      </c>
      <c r="X25" s="27"/>
      <c r="Y25" t="str">
        <f t="shared" si="6"/>
        <v/>
      </c>
      <c r="Z25" t="str">
        <f t="shared" si="6"/>
        <v>Taxi Hôtel à Grand Palais AR</v>
      </c>
      <c r="AD25" s="27">
        <f t="shared" si="7"/>
        <v>0</v>
      </c>
      <c r="AE25" s="27">
        <f t="shared" si="7"/>
        <v>0</v>
      </c>
      <c r="AG25" t="s">
        <v>259</v>
      </c>
      <c r="AI25" s="27"/>
      <c r="AJ25" s="27">
        <v>0</v>
      </c>
      <c r="AK25" s="27"/>
      <c r="AL25" t="str">
        <f t="shared" si="8"/>
        <v/>
      </c>
      <c r="AM25" t="str">
        <f t="shared" si="9"/>
        <v>Taxi Hôtel à Grand Palais AR</v>
      </c>
      <c r="AO25" s="27">
        <f t="shared" si="10"/>
        <v>0</v>
      </c>
      <c r="AP25" s="27">
        <f t="shared" si="10"/>
        <v>0</v>
      </c>
      <c r="AQ25" s="27"/>
      <c r="AR25" t="str">
        <f t="shared" si="11"/>
        <v/>
      </c>
      <c r="AS25" t="str">
        <f t="shared" si="11"/>
        <v>Taxi Hôtel à Grand Palais AR</v>
      </c>
      <c r="AU25" s="27">
        <f t="shared" si="12"/>
        <v>0</v>
      </c>
      <c r="AV25" s="27">
        <f t="shared" si="12"/>
        <v>0</v>
      </c>
      <c r="AW25" s="27"/>
      <c r="AX25" t="str">
        <f t="shared" si="13"/>
        <v/>
      </c>
      <c r="AY25" t="str">
        <f t="shared" si="13"/>
        <v>Taxi Hôtel à Grand Palais AR</v>
      </c>
      <c r="BA25" s="27">
        <f t="shared" si="14"/>
        <v>0</v>
      </c>
      <c r="BB25" s="27">
        <f t="shared" si="14"/>
        <v>0</v>
      </c>
      <c r="BC25" s="27"/>
      <c r="BE25" t="s">
        <v>259</v>
      </c>
      <c r="BF25" s="27"/>
      <c r="BG25" s="27">
        <v>0</v>
      </c>
      <c r="BH25" s="65"/>
      <c r="BI25" t="str">
        <f t="shared" si="15"/>
        <v/>
      </c>
      <c r="BJ25" t="str">
        <f t="shared" si="16"/>
        <v>Taxi Hôtel à Grand Palais AR</v>
      </c>
      <c r="BK25" s="27">
        <f t="shared" si="16"/>
        <v>0</v>
      </c>
      <c r="BL25" s="27">
        <f t="shared" si="16"/>
        <v>0</v>
      </c>
      <c r="BM25" s="27"/>
      <c r="BN25" t="str">
        <f t="shared" si="17"/>
        <v/>
      </c>
      <c r="BO25" t="str">
        <f t="shared" si="17"/>
        <v>Taxi Hôtel à Grand Palais AR</v>
      </c>
      <c r="BP25" s="27">
        <f t="shared" si="17"/>
        <v>0</v>
      </c>
      <c r="BQ25" s="27">
        <f t="shared" si="17"/>
        <v>0</v>
      </c>
      <c r="BR25" s="27"/>
      <c r="BS25" s="27" t="str">
        <f t="shared" si="18"/>
        <v/>
      </c>
      <c r="BT25" t="str">
        <f t="shared" si="18"/>
        <v>Taxi Hôtel à Grand Palais AR</v>
      </c>
      <c r="BU25" s="27">
        <f t="shared" si="18"/>
        <v>0</v>
      </c>
      <c r="BV25" s="27">
        <f t="shared" si="18"/>
        <v>0</v>
      </c>
      <c r="BX25" t="s">
        <v>259</v>
      </c>
      <c r="BY25" s="27">
        <v>100</v>
      </c>
      <c r="BZ25" s="27">
        <v>0</v>
      </c>
      <c r="CA25" s="65"/>
      <c r="CB25" t="str">
        <f t="shared" si="19"/>
        <v/>
      </c>
      <c r="CC25" t="str">
        <f t="shared" si="20"/>
        <v>Taxi Hôtel à Grand Palais AR</v>
      </c>
      <c r="CD25" s="27">
        <f t="shared" si="20"/>
        <v>100</v>
      </c>
      <c r="CE25" s="27">
        <f t="shared" si="20"/>
        <v>0</v>
      </c>
      <c r="CF25" s="27"/>
      <c r="CG25" t="str">
        <f t="shared" si="21"/>
        <v/>
      </c>
      <c r="CH25" t="str">
        <f t="shared" si="21"/>
        <v>Taxi Hôtel à Grand Palais AR</v>
      </c>
      <c r="CI25" s="27">
        <f t="shared" si="22"/>
        <v>100</v>
      </c>
      <c r="CJ25" s="27">
        <f t="shared" si="23"/>
        <v>0</v>
      </c>
      <c r="CK25" s="27"/>
      <c r="CL25" t="str">
        <f t="shared" si="24"/>
        <v/>
      </c>
      <c r="CM25" t="str">
        <f t="shared" si="24"/>
        <v>Taxi Hôtel à Grand Palais AR</v>
      </c>
      <c r="CN25" s="27">
        <f t="shared" si="24"/>
        <v>100</v>
      </c>
      <c r="CO25" s="27">
        <f t="shared" si="24"/>
        <v>0</v>
      </c>
      <c r="CP25" s="27"/>
      <c r="CR25" t="s">
        <v>259</v>
      </c>
      <c r="CS25" s="27">
        <v>100</v>
      </c>
      <c r="CT25" s="27">
        <v>0</v>
      </c>
      <c r="CU25" s="65"/>
      <c r="CV25" t="str">
        <f t="shared" si="25"/>
        <v/>
      </c>
      <c r="CW25" t="str">
        <f t="shared" si="26"/>
        <v>Taxi Hôtel à Grand Palais AR</v>
      </c>
      <c r="CX25" s="27">
        <f t="shared" si="26"/>
        <v>100</v>
      </c>
      <c r="CY25" s="27">
        <f t="shared" si="26"/>
        <v>0</v>
      </c>
      <c r="CZ25" s="27"/>
      <c r="DA25" t="str">
        <f t="shared" si="27"/>
        <v/>
      </c>
      <c r="DB25" t="str">
        <f t="shared" si="28"/>
        <v>Taxi Hôtel à Grand Palais AR</v>
      </c>
      <c r="DC25" s="27">
        <f t="shared" si="28"/>
        <v>100</v>
      </c>
      <c r="DD25" s="27">
        <f t="shared" si="28"/>
        <v>0</v>
      </c>
      <c r="DE25" s="27"/>
      <c r="DF25" t="str">
        <f t="shared" si="29"/>
        <v/>
      </c>
      <c r="DG25" t="str">
        <f t="shared" si="30"/>
        <v>Taxi Hôtel à Grand Palais AR</v>
      </c>
      <c r="DH25" s="27">
        <f t="shared" si="30"/>
        <v>100</v>
      </c>
      <c r="DI25" s="27">
        <f t="shared" si="30"/>
        <v>0</v>
      </c>
      <c r="DJ25" s="27"/>
      <c r="DL25" t="s">
        <v>259</v>
      </c>
      <c r="DM25" s="27">
        <v>100</v>
      </c>
      <c r="DN25" s="27">
        <v>0</v>
      </c>
      <c r="DP25" t="str">
        <f t="shared" si="31"/>
        <v/>
      </c>
      <c r="DQ25" t="str">
        <f t="shared" si="32"/>
        <v>Taxi Hôtel à Grand Palais AR</v>
      </c>
      <c r="DR25" s="27">
        <f t="shared" si="32"/>
        <v>100</v>
      </c>
      <c r="DS25" s="27">
        <f t="shared" si="32"/>
        <v>0</v>
      </c>
      <c r="DU25" t="str">
        <f t="shared" si="33"/>
        <v/>
      </c>
      <c r="DV25" t="str">
        <f t="shared" si="33"/>
        <v>Taxi Hôtel à Grand Palais AR</v>
      </c>
      <c r="DW25" s="27">
        <f t="shared" si="33"/>
        <v>100</v>
      </c>
      <c r="DX25" s="27">
        <f t="shared" si="33"/>
        <v>0</v>
      </c>
      <c r="DZ25" t="str">
        <f t="shared" si="34"/>
        <v/>
      </c>
      <c r="EA25" t="str">
        <f t="shared" si="34"/>
        <v>Taxi Hôtel à Grand Palais AR</v>
      </c>
      <c r="EB25" s="27">
        <f t="shared" si="34"/>
        <v>100</v>
      </c>
      <c r="EC25" s="27">
        <f t="shared" si="34"/>
        <v>0</v>
      </c>
      <c r="EF25" t="s">
        <v>260</v>
      </c>
      <c r="EG25" s="27">
        <v>0</v>
      </c>
      <c r="EH25" s="27">
        <v>800</v>
      </c>
      <c r="EJ25" t="str">
        <f t="shared" si="35"/>
        <v/>
      </c>
      <c r="EK25" t="str">
        <f t="shared" si="36"/>
        <v>Dîner le soir restaurant près de Banyan tree + taxi AR</v>
      </c>
      <c r="EL25" s="27">
        <f t="shared" si="36"/>
        <v>0</v>
      </c>
      <c r="EM25" s="27">
        <f t="shared" si="36"/>
        <v>800</v>
      </c>
      <c r="EO25" t="str">
        <f t="shared" si="37"/>
        <v/>
      </c>
      <c r="EP25" t="str">
        <f t="shared" si="37"/>
        <v>Dîner le soir restaurant près de Banyan tree + taxi AR</v>
      </c>
      <c r="EQ25" s="27">
        <f t="shared" si="37"/>
        <v>0</v>
      </c>
      <c r="ER25" s="27">
        <f t="shared" si="37"/>
        <v>800</v>
      </c>
      <c r="ET25" t="str">
        <f t="shared" si="38"/>
        <v/>
      </c>
      <c r="EU25" t="str">
        <f t="shared" si="38"/>
        <v>Dîner le soir restaurant près de Banyan tree + taxi AR</v>
      </c>
      <c r="EV25" s="27">
        <f t="shared" si="38"/>
        <v>0</v>
      </c>
      <c r="EW25" s="27">
        <f t="shared" si="38"/>
        <v>800</v>
      </c>
      <c r="EZ25" t="s">
        <v>260</v>
      </c>
      <c r="FA25" s="27">
        <v>0</v>
      </c>
      <c r="FB25" s="27">
        <v>800</v>
      </c>
      <c r="FD25" t="str">
        <f t="shared" si="39"/>
        <v/>
      </c>
      <c r="FE25" t="str">
        <f t="shared" si="40"/>
        <v>Dîner le soir restaurant près de Banyan tree + taxi AR</v>
      </c>
      <c r="FF25" s="27">
        <f t="shared" si="40"/>
        <v>0</v>
      </c>
      <c r="FG25" s="27">
        <f t="shared" si="40"/>
        <v>800</v>
      </c>
      <c r="FI25" t="str">
        <f t="shared" si="41"/>
        <v/>
      </c>
      <c r="FJ25" t="str">
        <f t="shared" si="41"/>
        <v>Dîner le soir restaurant près de Banyan tree + taxi AR</v>
      </c>
      <c r="FK25" s="27">
        <f t="shared" si="41"/>
        <v>0</v>
      </c>
      <c r="FL25" s="27">
        <f t="shared" si="41"/>
        <v>800</v>
      </c>
      <c r="FN25" t="str">
        <f t="shared" si="42"/>
        <v/>
      </c>
      <c r="FO25" t="str">
        <f t="shared" si="42"/>
        <v>Dîner le soir restaurant près de Banyan tree + taxi AR</v>
      </c>
      <c r="FP25" s="27">
        <f t="shared" si="42"/>
        <v>0</v>
      </c>
      <c r="FQ25" s="27">
        <f t="shared" si="42"/>
        <v>800</v>
      </c>
      <c r="FS25" t="s">
        <v>260</v>
      </c>
      <c r="FT25" s="27">
        <v>0</v>
      </c>
      <c r="FU25" s="27">
        <v>800</v>
      </c>
      <c r="FW25" t="str">
        <f t="shared" si="43"/>
        <v/>
      </c>
      <c r="FX25" t="str">
        <f t="shared" si="44"/>
        <v>Dîner le soir restaurant près de Banyan tree + taxi AR</v>
      </c>
      <c r="FY25" s="27">
        <f t="shared" si="44"/>
        <v>0</v>
      </c>
      <c r="FZ25" s="27">
        <f t="shared" si="44"/>
        <v>800</v>
      </c>
      <c r="GB25" t="str">
        <f t="shared" si="45"/>
        <v/>
      </c>
      <c r="GC25" t="str">
        <f t="shared" si="45"/>
        <v>Dîner le soir restaurant près de Banyan tree + taxi AR</v>
      </c>
      <c r="GD25" s="27">
        <f t="shared" si="45"/>
        <v>0</v>
      </c>
      <c r="GE25" s="27">
        <f t="shared" si="45"/>
        <v>800</v>
      </c>
      <c r="GG25" t="str">
        <f t="shared" si="46"/>
        <v/>
      </c>
      <c r="GH25" t="str">
        <f t="shared" si="46"/>
        <v>Dîner le soir restaurant près de Banyan tree + taxi AR</v>
      </c>
      <c r="GI25" s="27">
        <f t="shared" si="46"/>
        <v>0</v>
      </c>
      <c r="GJ25" s="27">
        <f t="shared" si="46"/>
        <v>800</v>
      </c>
      <c r="GL25" t="s">
        <v>260</v>
      </c>
      <c r="GM25" s="27">
        <v>0</v>
      </c>
      <c r="GN25" s="27">
        <v>800</v>
      </c>
      <c r="GP25" t="str">
        <f t="shared" si="47"/>
        <v/>
      </c>
      <c r="GQ25" t="str">
        <f t="shared" si="48"/>
        <v>Dîner le soir restaurant près de Banyan tree + taxi AR</v>
      </c>
      <c r="GR25" s="27">
        <f t="shared" si="48"/>
        <v>0</v>
      </c>
      <c r="GS25" s="27">
        <f t="shared" si="48"/>
        <v>800</v>
      </c>
      <c r="GU25" t="str">
        <f t="shared" si="49"/>
        <v/>
      </c>
      <c r="GV25" t="str">
        <f t="shared" si="49"/>
        <v>Dîner le soir restaurant près de Banyan tree + taxi AR</v>
      </c>
      <c r="GW25" s="27">
        <f t="shared" si="49"/>
        <v>0</v>
      </c>
      <c r="GX25" s="27">
        <f t="shared" si="49"/>
        <v>800</v>
      </c>
      <c r="GZ25" t="str">
        <f t="shared" si="50"/>
        <v/>
      </c>
      <c r="HA25" t="str">
        <f t="shared" si="50"/>
        <v>Dîner le soir restaurant près de Banyan tree + taxi AR</v>
      </c>
      <c r="HB25" s="27">
        <f t="shared" si="50"/>
        <v>0</v>
      </c>
      <c r="HC25" s="27">
        <f t="shared" si="50"/>
        <v>800</v>
      </c>
      <c r="HE25" t="s">
        <v>259</v>
      </c>
      <c r="HG25">
        <v>0</v>
      </c>
      <c r="HI25" t="str">
        <f t="shared" si="51"/>
        <v/>
      </c>
      <c r="HJ25" t="str">
        <f t="shared" si="52"/>
        <v>Taxi Hôtel à Grand Palais AR</v>
      </c>
      <c r="HK25">
        <f t="shared" si="52"/>
        <v>0</v>
      </c>
      <c r="HL25">
        <f t="shared" si="52"/>
        <v>0</v>
      </c>
      <c r="HN25" t="str">
        <f t="shared" si="53"/>
        <v/>
      </c>
      <c r="HO25" t="str">
        <f t="shared" si="53"/>
        <v>Taxi Hôtel à Grand Palais AR</v>
      </c>
      <c r="HP25">
        <f t="shared" si="53"/>
        <v>0</v>
      </c>
      <c r="HQ25">
        <f t="shared" si="53"/>
        <v>0</v>
      </c>
      <c r="HS25" t="str">
        <f t="shared" si="54"/>
        <v/>
      </c>
      <c r="HT25" t="str">
        <f t="shared" si="54"/>
        <v>Taxi Hôtel à Grand Palais AR</v>
      </c>
      <c r="HU25">
        <f t="shared" si="54"/>
        <v>0</v>
      </c>
      <c r="HV25">
        <f t="shared" si="54"/>
        <v>0</v>
      </c>
      <c r="HX25" t="s">
        <v>259</v>
      </c>
      <c r="HZ25">
        <v>0</v>
      </c>
      <c r="IB25" t="str">
        <f t="shared" si="55"/>
        <v/>
      </c>
      <c r="IC25" t="str">
        <f t="shared" si="56"/>
        <v>Taxi Hôtel à Grand Palais AR</v>
      </c>
      <c r="ID25">
        <f t="shared" si="56"/>
        <v>0</v>
      </c>
      <c r="IE25">
        <f t="shared" si="56"/>
        <v>0</v>
      </c>
      <c r="IG25" t="str">
        <f t="shared" si="57"/>
        <v/>
      </c>
      <c r="IH25" t="str">
        <f t="shared" si="58"/>
        <v>Taxi Hôtel à Grand Palais AR</v>
      </c>
      <c r="II25">
        <f t="shared" si="58"/>
        <v>0</v>
      </c>
      <c r="IJ25">
        <f t="shared" si="58"/>
        <v>0</v>
      </c>
      <c r="IL25" t="str">
        <f t="shared" si="59"/>
        <v/>
      </c>
      <c r="IM25" t="str">
        <f t="shared" si="60"/>
        <v>Taxi Hôtel à Grand Palais AR</v>
      </c>
      <c r="IN25">
        <f t="shared" si="60"/>
        <v>0</v>
      </c>
      <c r="IO25">
        <f t="shared" si="60"/>
        <v>0</v>
      </c>
      <c r="IR25" t="s">
        <v>261</v>
      </c>
      <c r="IW25" s="27">
        <v>0</v>
      </c>
      <c r="IZ25" t="str">
        <f t="shared" si="61"/>
        <v>Déjeuner vers Grand Palais</v>
      </c>
      <c r="JD25" s="27">
        <f t="shared" si="62"/>
        <v>0</v>
      </c>
      <c r="JE25" s="65">
        <f t="shared" si="62"/>
        <v>0</v>
      </c>
      <c r="JH25" t="str">
        <f t="shared" si="63"/>
        <v>Déjeuner vers Grand Palais</v>
      </c>
      <c r="JL25" s="27">
        <f t="shared" si="64"/>
        <v>0</v>
      </c>
      <c r="JM25" s="65">
        <f t="shared" si="64"/>
        <v>0</v>
      </c>
      <c r="JP25" t="str">
        <f t="shared" si="65"/>
        <v>Déjeuner vers Grand Palais</v>
      </c>
      <c r="JT25" s="27">
        <f t="shared" si="66"/>
        <v>0</v>
      </c>
      <c r="JU25" s="65">
        <f t="shared" si="66"/>
        <v>0</v>
      </c>
      <c r="JX25" t="s">
        <v>261</v>
      </c>
      <c r="KA25" s="27">
        <v>0</v>
      </c>
      <c r="KD25" t="s">
        <v>261</v>
      </c>
      <c r="KF25" s="27">
        <f t="shared" si="67"/>
        <v>0</v>
      </c>
      <c r="KG25" s="65">
        <f t="shared" si="67"/>
        <v>0</v>
      </c>
      <c r="KJ25" t="s">
        <v>261</v>
      </c>
      <c r="KL25" s="27">
        <f t="shared" si="68"/>
        <v>0</v>
      </c>
      <c r="KM25" s="65">
        <f t="shared" si="68"/>
        <v>0</v>
      </c>
      <c r="KP25" t="s">
        <v>261</v>
      </c>
      <c r="KR25" s="27">
        <f t="shared" si="69"/>
        <v>0</v>
      </c>
      <c r="KS25" s="65">
        <f t="shared" si="69"/>
        <v>0</v>
      </c>
      <c r="KV25" t="s">
        <v>261</v>
      </c>
      <c r="KY25" s="27">
        <v>0</v>
      </c>
      <c r="LB25" t="s">
        <v>261</v>
      </c>
      <c r="LD25" s="27">
        <f t="shared" si="70"/>
        <v>0</v>
      </c>
      <c r="LE25" s="65">
        <f t="shared" si="70"/>
        <v>0</v>
      </c>
      <c r="LH25" t="str">
        <f t="shared" si="71"/>
        <v>Déjeuner vers Grand Palais</v>
      </c>
      <c r="LJ25" s="27">
        <f t="shared" si="72"/>
        <v>0</v>
      </c>
      <c r="LK25" s="65">
        <f t="shared" si="72"/>
        <v>0</v>
      </c>
      <c r="LN25" t="str">
        <f t="shared" si="73"/>
        <v>Déjeuner vers Grand Palais</v>
      </c>
      <c r="LP25" s="27">
        <f t="shared" si="74"/>
        <v>0</v>
      </c>
      <c r="LQ25" s="65">
        <f t="shared" si="74"/>
        <v>0</v>
      </c>
      <c r="LT25" t="s">
        <v>261</v>
      </c>
      <c r="LW25" s="27">
        <v>0</v>
      </c>
      <c r="LZ25" t="str">
        <f t="shared" si="75"/>
        <v>Déjeuner vers Grand Palais</v>
      </c>
      <c r="MB25" s="27">
        <f t="shared" si="76"/>
        <v>0</v>
      </c>
      <c r="MC25" s="65">
        <f t="shared" si="76"/>
        <v>0</v>
      </c>
      <c r="MF25" t="str">
        <f t="shared" si="77"/>
        <v>Déjeuner vers Grand Palais</v>
      </c>
      <c r="MH25" s="27">
        <f t="shared" si="78"/>
        <v>0</v>
      </c>
      <c r="MI25" s="65">
        <f t="shared" si="78"/>
        <v>0</v>
      </c>
      <c r="ML25" t="str">
        <f t="shared" si="79"/>
        <v>Déjeuner vers Grand Palais</v>
      </c>
      <c r="MN25" s="27">
        <f t="shared" si="80"/>
        <v>0</v>
      </c>
      <c r="MO25" s="65">
        <f t="shared" si="80"/>
        <v>0</v>
      </c>
      <c r="MQ25" t="s">
        <v>262</v>
      </c>
      <c r="MS25" s="65"/>
      <c r="MT25" s="65">
        <v>0</v>
      </c>
      <c r="MW25" t="str">
        <f t="shared" si="81"/>
        <v>dîner alentour hôtel</v>
      </c>
      <c r="MY25" s="27">
        <f t="shared" si="82"/>
        <v>0</v>
      </c>
      <c r="MZ25" s="65">
        <f t="shared" si="82"/>
        <v>0</v>
      </c>
      <c r="NC25" t="str">
        <f t="shared" si="83"/>
        <v>dîner alentour hôtel</v>
      </c>
      <c r="NE25" s="27">
        <f t="shared" si="84"/>
        <v>0</v>
      </c>
      <c r="NF25" s="65">
        <f t="shared" si="84"/>
        <v>0</v>
      </c>
      <c r="NI25" t="str">
        <f t="shared" si="85"/>
        <v>dîner alentour hôtel</v>
      </c>
      <c r="NK25" s="27">
        <f t="shared" si="86"/>
        <v>0</v>
      </c>
      <c r="NL25" s="65">
        <f t="shared" si="86"/>
        <v>0</v>
      </c>
      <c r="NN25" t="s">
        <v>263</v>
      </c>
      <c r="NP25" s="65"/>
      <c r="NQ25" s="65">
        <v>3500</v>
      </c>
      <c r="NT25" t="str">
        <f t="shared" si="87"/>
        <v>Van à la journée</v>
      </c>
      <c r="NV25" s="27">
        <f t="shared" si="88"/>
        <v>0</v>
      </c>
      <c r="NW25" s="65">
        <f t="shared" si="88"/>
        <v>3500</v>
      </c>
      <c r="NZ25" t="str">
        <f t="shared" si="89"/>
        <v>Van à la journée</v>
      </c>
      <c r="OB25" s="27">
        <f t="shared" si="90"/>
        <v>0</v>
      </c>
      <c r="OC25" s="65">
        <f t="shared" si="90"/>
        <v>3500</v>
      </c>
      <c r="OF25" t="str">
        <f t="shared" si="91"/>
        <v>Van à la journée</v>
      </c>
      <c r="OH25" s="27">
        <f t="shared" si="92"/>
        <v>0</v>
      </c>
      <c r="OI25" s="65">
        <f t="shared" si="92"/>
        <v>3500</v>
      </c>
      <c r="OL25" s="25" t="s">
        <v>264</v>
      </c>
      <c r="ON25" s="65"/>
      <c r="OO25" s="65">
        <v>2000</v>
      </c>
      <c r="OR25" t="str">
        <f t="shared" si="93"/>
        <v xml:space="preserve">Taxi pour hôtel </v>
      </c>
      <c r="OT25" s="27">
        <f t="shared" si="94"/>
        <v>0</v>
      </c>
      <c r="OU25" s="65">
        <f t="shared" si="94"/>
        <v>2000</v>
      </c>
      <c r="OX25" t="str">
        <f t="shared" si="95"/>
        <v xml:space="preserve">Taxi pour hôtel </v>
      </c>
      <c r="OZ25" s="27">
        <f t="shared" si="96"/>
        <v>0</v>
      </c>
      <c r="PA25" s="65">
        <f t="shared" si="96"/>
        <v>2000</v>
      </c>
      <c r="PD25" t="str">
        <f t="shared" si="97"/>
        <v xml:space="preserve">Taxi pour hôtel </v>
      </c>
      <c r="PF25" s="27">
        <f t="shared" si="98"/>
        <v>0</v>
      </c>
      <c r="PG25" s="65">
        <f t="shared" si="98"/>
        <v>2000</v>
      </c>
      <c r="PI25" t="s">
        <v>256</v>
      </c>
      <c r="PJ25" s="25" t="s">
        <v>265</v>
      </c>
      <c r="PL25" s="65"/>
      <c r="PM25" s="65"/>
      <c r="PO25" t="s">
        <v>256</v>
      </c>
      <c r="PP25" t="str">
        <f t="shared" si="99"/>
        <v>Départ 8h pour lac des lotus</v>
      </c>
      <c r="PR25">
        <f t="shared" si="100"/>
        <v>0</v>
      </c>
      <c r="PS25">
        <f t="shared" si="100"/>
        <v>0</v>
      </c>
      <c r="PU25" t="s">
        <v>256</v>
      </c>
      <c r="PV25" t="str">
        <f t="shared" si="101"/>
        <v>Départ 8h pour lac des lotus</v>
      </c>
      <c r="PX25">
        <f t="shared" si="102"/>
        <v>0</v>
      </c>
      <c r="PY25">
        <f t="shared" si="102"/>
        <v>0</v>
      </c>
      <c r="QA25" t="s">
        <v>256</v>
      </c>
      <c r="QB25" t="str">
        <f t="shared" si="103"/>
        <v>Départ 8h pour lac des lotus</v>
      </c>
      <c r="QD25">
        <f t="shared" si="104"/>
        <v>0</v>
      </c>
      <c r="QE25">
        <f t="shared" si="104"/>
        <v>0</v>
      </c>
      <c r="QG25" t="s">
        <v>256</v>
      </c>
      <c r="QH25" s="25" t="s">
        <v>265</v>
      </c>
      <c r="QI25" s="65"/>
      <c r="QJ25" s="65"/>
      <c r="QM25" t="s">
        <v>256</v>
      </c>
      <c r="QN25" t="str">
        <f t="shared" si="105"/>
        <v>Départ 8h pour lac des lotus</v>
      </c>
      <c r="QO25">
        <f t="shared" si="105"/>
        <v>0</v>
      </c>
      <c r="QP25">
        <f t="shared" si="105"/>
        <v>0</v>
      </c>
      <c r="QS25" t="s">
        <v>256</v>
      </c>
      <c r="QT25" t="str">
        <f t="shared" si="106"/>
        <v>Départ 8h pour lac des lotus</v>
      </c>
      <c r="QU25">
        <f t="shared" si="106"/>
        <v>0</v>
      </c>
      <c r="QV25">
        <f t="shared" si="106"/>
        <v>0</v>
      </c>
      <c r="QY25" t="s">
        <v>256</v>
      </c>
      <c r="QZ25" t="str">
        <f t="shared" si="107"/>
        <v>Départ 8h pour lac des lotus</v>
      </c>
      <c r="RA25">
        <f t="shared" si="107"/>
        <v>0</v>
      </c>
      <c r="RB25">
        <f t="shared" si="107"/>
        <v>0</v>
      </c>
      <c r="RC25" t="s">
        <v>256</v>
      </c>
      <c r="RD25" s="25" t="s">
        <v>265</v>
      </c>
      <c r="RE25" s="65"/>
      <c r="RF25" s="65"/>
      <c r="RH25" t="s">
        <v>256</v>
      </c>
      <c r="RI25" t="str">
        <f t="shared" si="108"/>
        <v>Départ 8h pour lac des lotus</v>
      </c>
      <c r="RJ25">
        <f t="shared" si="108"/>
        <v>0</v>
      </c>
      <c r="RK25">
        <f t="shared" si="108"/>
        <v>0</v>
      </c>
      <c r="RM25" t="s">
        <v>256</v>
      </c>
      <c r="RN25" t="str">
        <f t="shared" si="109"/>
        <v>Départ 8h pour lac des lotus</v>
      </c>
      <c r="RO25">
        <f t="shared" si="109"/>
        <v>0</v>
      </c>
      <c r="RP25">
        <f t="shared" si="109"/>
        <v>0</v>
      </c>
      <c r="RR25" t="s">
        <v>256</v>
      </c>
      <c r="RS25" t="str">
        <f t="shared" si="110"/>
        <v>Départ 8h pour lac des lotus</v>
      </c>
      <c r="RT25">
        <f t="shared" si="110"/>
        <v>0</v>
      </c>
      <c r="RU25">
        <f t="shared" si="110"/>
        <v>0</v>
      </c>
      <c r="RW25" s="25" t="s">
        <v>266</v>
      </c>
      <c r="RX25" s="65">
        <v>50</v>
      </c>
      <c r="RY25" s="65"/>
      <c r="SA25">
        <f t="shared" si="111"/>
        <v>0</v>
      </c>
      <c r="SB25" t="str">
        <f t="shared" si="111"/>
        <v>Temple blanc</v>
      </c>
      <c r="SC25">
        <f t="shared" si="111"/>
        <v>50</v>
      </c>
      <c r="SD25">
        <f t="shared" si="111"/>
        <v>0</v>
      </c>
      <c r="SF25">
        <f t="shared" si="112"/>
        <v>0</v>
      </c>
      <c r="SG25" t="str">
        <f t="shared" si="112"/>
        <v>Temple blanc</v>
      </c>
      <c r="SH25">
        <f t="shared" si="112"/>
        <v>50</v>
      </c>
      <c r="SI25">
        <f t="shared" si="112"/>
        <v>0</v>
      </c>
      <c r="SK25">
        <f t="shared" si="113"/>
        <v>0</v>
      </c>
      <c r="SL25" t="str">
        <f t="shared" si="0"/>
        <v>Temple blanc</v>
      </c>
      <c r="SM25">
        <f t="shared" si="0"/>
        <v>50</v>
      </c>
      <c r="SN25">
        <f t="shared" si="0"/>
        <v>0</v>
      </c>
      <c r="SR25" s="25" t="s">
        <v>267</v>
      </c>
      <c r="SS25" s="65"/>
      <c r="ST25" s="65">
        <v>3500</v>
      </c>
      <c r="SW25" t="str">
        <f t="shared" si="114"/>
        <v>Taxi à la journée</v>
      </c>
      <c r="SX25">
        <f t="shared" si="114"/>
        <v>0</v>
      </c>
      <c r="SY25">
        <f t="shared" si="114"/>
        <v>3500</v>
      </c>
      <c r="TB25" t="str">
        <f t="shared" si="115"/>
        <v>Taxi à la journée</v>
      </c>
      <c r="TC25">
        <f t="shared" si="115"/>
        <v>0</v>
      </c>
      <c r="TD25">
        <f t="shared" si="115"/>
        <v>3500</v>
      </c>
      <c r="TG25" t="str">
        <f t="shared" si="116"/>
        <v>Taxi à la journée</v>
      </c>
      <c r="TH25">
        <f t="shared" si="116"/>
        <v>0</v>
      </c>
      <c r="TI25">
        <f t="shared" si="116"/>
        <v>3500</v>
      </c>
    </row>
    <row r="26" spans="1:529" x14ac:dyDescent="0.25">
      <c r="B26" t="s">
        <v>260</v>
      </c>
      <c r="F26" s="27"/>
      <c r="G26" s="27">
        <v>800</v>
      </c>
      <c r="I26" t="str">
        <f t="shared" si="1"/>
        <v/>
      </c>
      <c r="J26" t="str">
        <f t="shared" si="2"/>
        <v>Dîner le soir restaurant près de Banyan tree + taxi AR</v>
      </c>
      <c r="N26" s="27">
        <f t="shared" si="3"/>
        <v>0</v>
      </c>
      <c r="O26" s="27">
        <f t="shared" si="3"/>
        <v>800</v>
      </c>
      <c r="P26" s="27"/>
      <c r="Q26" t="str">
        <f t="shared" si="4"/>
        <v/>
      </c>
      <c r="R26" t="str">
        <f t="shared" si="4"/>
        <v>Dîner le soir restaurant près de Banyan tree + taxi AR</v>
      </c>
      <c r="V26" s="27">
        <f t="shared" si="5"/>
        <v>0</v>
      </c>
      <c r="W26" s="27">
        <f t="shared" si="5"/>
        <v>800</v>
      </c>
      <c r="X26" s="27"/>
      <c r="Y26" t="str">
        <f t="shared" si="6"/>
        <v/>
      </c>
      <c r="Z26" t="str">
        <f t="shared" si="6"/>
        <v>Dîner le soir restaurant près de Banyan tree + taxi AR</v>
      </c>
      <c r="AD26" s="27">
        <f t="shared" si="7"/>
        <v>0</v>
      </c>
      <c r="AE26" s="27">
        <f t="shared" si="7"/>
        <v>800</v>
      </c>
      <c r="AG26" t="s">
        <v>260</v>
      </c>
      <c r="AI26" s="27">
        <v>0</v>
      </c>
      <c r="AJ26" s="27">
        <v>800</v>
      </c>
      <c r="AK26" s="27"/>
      <c r="AL26" t="str">
        <f t="shared" si="8"/>
        <v/>
      </c>
      <c r="AM26" t="str">
        <f t="shared" si="9"/>
        <v>Dîner le soir restaurant près de Banyan tree + taxi AR</v>
      </c>
      <c r="AO26" s="27">
        <f t="shared" si="10"/>
        <v>0</v>
      </c>
      <c r="AP26" s="27">
        <f t="shared" si="10"/>
        <v>800</v>
      </c>
      <c r="AQ26" s="27"/>
      <c r="AR26" t="str">
        <f t="shared" si="11"/>
        <v/>
      </c>
      <c r="AS26" t="str">
        <f t="shared" si="11"/>
        <v>Dîner le soir restaurant près de Banyan tree + taxi AR</v>
      </c>
      <c r="AU26" s="27">
        <f t="shared" si="12"/>
        <v>0</v>
      </c>
      <c r="AV26" s="27">
        <f t="shared" si="12"/>
        <v>800</v>
      </c>
      <c r="AW26" s="27"/>
      <c r="AX26" t="str">
        <f t="shared" si="13"/>
        <v/>
      </c>
      <c r="AY26" t="str">
        <f t="shared" si="13"/>
        <v>Dîner le soir restaurant près de Banyan tree + taxi AR</v>
      </c>
      <c r="BA26" s="27">
        <f t="shared" si="14"/>
        <v>0</v>
      </c>
      <c r="BB26" s="27">
        <f t="shared" si="14"/>
        <v>800</v>
      </c>
      <c r="BC26" s="27"/>
      <c r="BE26" t="s">
        <v>260</v>
      </c>
      <c r="BF26" s="27"/>
      <c r="BG26" s="27">
        <v>800</v>
      </c>
      <c r="BH26" s="65"/>
      <c r="BI26" t="str">
        <f t="shared" si="15"/>
        <v/>
      </c>
      <c r="BJ26" t="str">
        <f t="shared" si="16"/>
        <v>Dîner le soir restaurant près de Banyan tree + taxi AR</v>
      </c>
      <c r="BK26" s="27">
        <f t="shared" si="16"/>
        <v>0</v>
      </c>
      <c r="BL26" s="27">
        <f t="shared" si="16"/>
        <v>800</v>
      </c>
      <c r="BM26" s="27"/>
      <c r="BN26" t="str">
        <f t="shared" si="17"/>
        <v/>
      </c>
      <c r="BO26" t="str">
        <f t="shared" si="17"/>
        <v>Dîner le soir restaurant près de Banyan tree + taxi AR</v>
      </c>
      <c r="BP26" s="27">
        <f t="shared" si="17"/>
        <v>0</v>
      </c>
      <c r="BQ26" s="27">
        <f t="shared" si="17"/>
        <v>800</v>
      </c>
      <c r="BR26" s="27"/>
      <c r="BS26" s="27" t="str">
        <f t="shared" si="18"/>
        <v/>
      </c>
      <c r="BT26" t="str">
        <f t="shared" si="18"/>
        <v>Dîner le soir restaurant près de Banyan tree + taxi AR</v>
      </c>
      <c r="BU26" s="27">
        <f t="shared" si="18"/>
        <v>0</v>
      </c>
      <c r="BV26" s="27">
        <f t="shared" si="18"/>
        <v>800</v>
      </c>
      <c r="BX26" t="s">
        <v>260</v>
      </c>
      <c r="BY26" s="27"/>
      <c r="BZ26" s="27">
        <v>800</v>
      </c>
      <c r="CA26" s="65"/>
      <c r="CB26" t="str">
        <f t="shared" si="19"/>
        <v/>
      </c>
      <c r="CC26" t="str">
        <f t="shared" si="20"/>
        <v>Dîner le soir restaurant près de Banyan tree + taxi AR</v>
      </c>
      <c r="CD26" s="27">
        <f t="shared" si="20"/>
        <v>0</v>
      </c>
      <c r="CE26" s="27">
        <f t="shared" si="20"/>
        <v>800</v>
      </c>
      <c r="CF26" s="27"/>
      <c r="CG26" t="str">
        <f t="shared" si="21"/>
        <v/>
      </c>
      <c r="CH26" t="str">
        <f t="shared" si="21"/>
        <v>Dîner le soir restaurant près de Banyan tree + taxi AR</v>
      </c>
      <c r="CI26" s="27">
        <f t="shared" si="22"/>
        <v>0</v>
      </c>
      <c r="CJ26" s="27">
        <f t="shared" si="23"/>
        <v>800</v>
      </c>
      <c r="CK26" s="27"/>
      <c r="CL26" t="str">
        <f t="shared" si="24"/>
        <v/>
      </c>
      <c r="CM26" t="str">
        <f t="shared" si="24"/>
        <v>Dîner le soir restaurant près de Banyan tree + taxi AR</v>
      </c>
      <c r="CN26" s="27">
        <f t="shared" si="24"/>
        <v>0</v>
      </c>
      <c r="CO26" s="27">
        <f t="shared" si="24"/>
        <v>800</v>
      </c>
      <c r="CP26" s="27"/>
      <c r="CR26" t="s">
        <v>260</v>
      </c>
      <c r="CS26" s="27"/>
      <c r="CT26" s="27">
        <v>800</v>
      </c>
      <c r="CU26" s="65"/>
      <c r="CV26" t="str">
        <f t="shared" si="25"/>
        <v/>
      </c>
      <c r="CW26" t="str">
        <f t="shared" si="26"/>
        <v>Dîner le soir restaurant près de Banyan tree + taxi AR</v>
      </c>
      <c r="CX26" s="27">
        <f t="shared" si="26"/>
        <v>0</v>
      </c>
      <c r="CY26" s="27">
        <f t="shared" si="26"/>
        <v>800</v>
      </c>
      <c r="CZ26" s="27"/>
      <c r="DA26" t="str">
        <f t="shared" si="27"/>
        <v/>
      </c>
      <c r="DB26" t="str">
        <f t="shared" si="28"/>
        <v>Dîner le soir restaurant près de Banyan tree + taxi AR</v>
      </c>
      <c r="DC26" s="27">
        <f t="shared" si="28"/>
        <v>0</v>
      </c>
      <c r="DD26" s="27">
        <f t="shared" si="28"/>
        <v>800</v>
      </c>
      <c r="DE26" s="27"/>
      <c r="DF26" t="str">
        <f t="shared" si="29"/>
        <v/>
      </c>
      <c r="DG26" t="str">
        <f t="shared" si="30"/>
        <v>Dîner le soir restaurant près de Banyan tree + taxi AR</v>
      </c>
      <c r="DH26" s="27">
        <f t="shared" si="30"/>
        <v>0</v>
      </c>
      <c r="DI26" s="27">
        <f t="shared" si="30"/>
        <v>800</v>
      </c>
      <c r="DJ26" s="27"/>
      <c r="DL26" t="s">
        <v>260</v>
      </c>
      <c r="DM26" s="27"/>
      <c r="DN26" s="27">
        <v>800</v>
      </c>
      <c r="DP26" t="str">
        <f t="shared" si="31"/>
        <v/>
      </c>
      <c r="DQ26" t="str">
        <f t="shared" si="32"/>
        <v>Dîner le soir restaurant près de Banyan tree + taxi AR</v>
      </c>
      <c r="DR26" s="27">
        <f t="shared" si="32"/>
        <v>0</v>
      </c>
      <c r="DS26" s="27">
        <f t="shared" si="32"/>
        <v>800</v>
      </c>
      <c r="DU26" t="str">
        <f t="shared" si="33"/>
        <v/>
      </c>
      <c r="DV26" t="str">
        <f t="shared" si="33"/>
        <v>Dîner le soir restaurant près de Banyan tree + taxi AR</v>
      </c>
      <c r="DW26" s="27">
        <f t="shared" si="33"/>
        <v>0</v>
      </c>
      <c r="DX26" s="27">
        <f t="shared" si="33"/>
        <v>800</v>
      </c>
      <c r="DZ26" t="str">
        <f t="shared" si="34"/>
        <v/>
      </c>
      <c r="EA26" t="str">
        <f t="shared" si="34"/>
        <v>Dîner le soir restaurant près de Banyan tree + taxi AR</v>
      </c>
      <c r="EB26" s="27">
        <f t="shared" si="34"/>
        <v>0</v>
      </c>
      <c r="EC26" s="27">
        <f t="shared" si="34"/>
        <v>800</v>
      </c>
      <c r="EF26" t="s">
        <v>268</v>
      </c>
      <c r="EG26" s="27"/>
      <c r="EH26" s="27">
        <v>0</v>
      </c>
      <c r="EJ26" t="str">
        <f t="shared" si="35"/>
        <v/>
      </c>
      <c r="EK26" t="str">
        <f t="shared" si="36"/>
        <v>Digestif le soir Banyan tree</v>
      </c>
      <c r="EL26" s="27">
        <f t="shared" si="36"/>
        <v>0</v>
      </c>
      <c r="EM26" s="27">
        <f t="shared" si="36"/>
        <v>0</v>
      </c>
      <c r="EO26" t="str">
        <f t="shared" si="37"/>
        <v/>
      </c>
      <c r="EP26" t="str">
        <f t="shared" si="37"/>
        <v>Digestif le soir Banyan tree</v>
      </c>
      <c r="EQ26" s="27">
        <f t="shared" si="37"/>
        <v>0</v>
      </c>
      <c r="ER26" s="27">
        <f t="shared" si="37"/>
        <v>0</v>
      </c>
      <c r="ET26" t="str">
        <f t="shared" si="38"/>
        <v/>
      </c>
      <c r="EU26" t="str">
        <f t="shared" si="38"/>
        <v>Digestif le soir Banyan tree</v>
      </c>
      <c r="EV26" s="27">
        <f t="shared" si="38"/>
        <v>0</v>
      </c>
      <c r="EW26" s="27">
        <f t="shared" si="38"/>
        <v>0</v>
      </c>
      <c r="EZ26" t="s">
        <v>268</v>
      </c>
      <c r="FA26" s="27"/>
      <c r="FB26" s="27">
        <v>0</v>
      </c>
      <c r="FD26" t="str">
        <f t="shared" si="39"/>
        <v/>
      </c>
      <c r="FE26" t="str">
        <f t="shared" si="40"/>
        <v>Digestif le soir Banyan tree</v>
      </c>
      <c r="FF26" s="27">
        <f t="shared" si="40"/>
        <v>0</v>
      </c>
      <c r="FG26" s="27">
        <f t="shared" si="40"/>
        <v>0</v>
      </c>
      <c r="FI26" t="str">
        <f t="shared" si="41"/>
        <v/>
      </c>
      <c r="FJ26" t="str">
        <f t="shared" si="41"/>
        <v>Digestif le soir Banyan tree</v>
      </c>
      <c r="FK26" s="27">
        <f t="shared" si="41"/>
        <v>0</v>
      </c>
      <c r="FL26" s="27">
        <f t="shared" si="41"/>
        <v>0</v>
      </c>
      <c r="FN26" t="str">
        <f t="shared" si="42"/>
        <v/>
      </c>
      <c r="FO26" t="str">
        <f t="shared" si="42"/>
        <v>Digestif le soir Banyan tree</v>
      </c>
      <c r="FP26" s="27">
        <f t="shared" si="42"/>
        <v>0</v>
      </c>
      <c r="FQ26" s="27">
        <f t="shared" si="42"/>
        <v>0</v>
      </c>
      <c r="FS26" t="s">
        <v>268</v>
      </c>
      <c r="FT26" s="27"/>
      <c r="FU26" s="27">
        <v>0</v>
      </c>
      <c r="FW26" t="str">
        <f t="shared" si="43"/>
        <v/>
      </c>
      <c r="FX26" t="str">
        <f t="shared" si="44"/>
        <v>Digestif le soir Banyan tree</v>
      </c>
      <c r="FY26" s="27">
        <f t="shared" si="44"/>
        <v>0</v>
      </c>
      <c r="FZ26" s="27">
        <f t="shared" si="44"/>
        <v>0</v>
      </c>
      <c r="GB26" t="str">
        <f t="shared" si="45"/>
        <v/>
      </c>
      <c r="GC26" t="str">
        <f t="shared" si="45"/>
        <v>Digestif le soir Banyan tree</v>
      </c>
      <c r="GD26" s="27">
        <f t="shared" si="45"/>
        <v>0</v>
      </c>
      <c r="GE26" s="27">
        <f t="shared" si="45"/>
        <v>0</v>
      </c>
      <c r="GG26" t="str">
        <f t="shared" si="46"/>
        <v/>
      </c>
      <c r="GH26" t="str">
        <f t="shared" si="46"/>
        <v>Digestif le soir Banyan tree</v>
      </c>
      <c r="GI26" s="27">
        <f t="shared" si="46"/>
        <v>0</v>
      </c>
      <c r="GJ26" s="27">
        <f t="shared" si="46"/>
        <v>0</v>
      </c>
      <c r="GL26" t="s">
        <v>268</v>
      </c>
      <c r="GM26" s="27"/>
      <c r="GN26" s="27">
        <v>0</v>
      </c>
      <c r="GP26" t="str">
        <f t="shared" si="47"/>
        <v/>
      </c>
      <c r="GQ26" t="str">
        <f t="shared" si="48"/>
        <v>Digestif le soir Banyan tree</v>
      </c>
      <c r="GR26" s="27">
        <f t="shared" si="48"/>
        <v>0</v>
      </c>
      <c r="GS26" s="27">
        <f t="shared" si="48"/>
        <v>0</v>
      </c>
      <c r="GU26" t="str">
        <f t="shared" si="49"/>
        <v/>
      </c>
      <c r="GV26" t="str">
        <f t="shared" si="49"/>
        <v>Digestif le soir Banyan tree</v>
      </c>
      <c r="GW26" s="27">
        <f t="shared" si="49"/>
        <v>0</v>
      </c>
      <c r="GX26" s="27">
        <f t="shared" si="49"/>
        <v>0</v>
      </c>
      <c r="GZ26" t="str">
        <f t="shared" si="50"/>
        <v/>
      </c>
      <c r="HA26" t="str">
        <f t="shared" si="50"/>
        <v>Digestif le soir Banyan tree</v>
      </c>
      <c r="HB26" s="27">
        <f t="shared" si="50"/>
        <v>0</v>
      </c>
      <c r="HC26" s="27">
        <f t="shared" si="50"/>
        <v>0</v>
      </c>
      <c r="HE26" t="s">
        <v>269</v>
      </c>
      <c r="HF26">
        <v>0</v>
      </c>
      <c r="HG26" s="27">
        <v>800</v>
      </c>
      <c r="HI26" t="str">
        <f t="shared" si="51"/>
        <v/>
      </c>
      <c r="HJ26" t="str">
        <f t="shared" si="52"/>
        <v>Dîner le soir restaurant près de Banyan tree (taxi soirée)</v>
      </c>
      <c r="HK26">
        <f t="shared" si="52"/>
        <v>0</v>
      </c>
      <c r="HL26">
        <f t="shared" si="52"/>
        <v>800</v>
      </c>
      <c r="HN26" t="str">
        <f t="shared" si="53"/>
        <v/>
      </c>
      <c r="HO26" t="str">
        <f t="shared" si="53"/>
        <v>Dîner le soir restaurant près de Banyan tree (taxi soirée)</v>
      </c>
      <c r="HP26">
        <f t="shared" si="53"/>
        <v>0</v>
      </c>
      <c r="HQ26">
        <f t="shared" si="53"/>
        <v>800</v>
      </c>
      <c r="HS26" t="str">
        <f t="shared" si="54"/>
        <v/>
      </c>
      <c r="HT26" t="str">
        <f t="shared" si="54"/>
        <v>Dîner le soir restaurant près de Banyan tree (taxi soirée)</v>
      </c>
      <c r="HU26">
        <f t="shared" si="54"/>
        <v>0</v>
      </c>
      <c r="HV26">
        <f t="shared" si="54"/>
        <v>800</v>
      </c>
      <c r="HX26" t="s">
        <v>269</v>
      </c>
      <c r="HY26">
        <v>0</v>
      </c>
      <c r="HZ26" s="27">
        <v>800</v>
      </c>
      <c r="IB26" t="str">
        <f t="shared" si="55"/>
        <v/>
      </c>
      <c r="IC26" t="str">
        <f t="shared" si="56"/>
        <v>Dîner le soir restaurant près de Banyan tree (taxi soirée)</v>
      </c>
      <c r="ID26">
        <f t="shared" si="56"/>
        <v>0</v>
      </c>
      <c r="IE26">
        <f t="shared" si="56"/>
        <v>800</v>
      </c>
      <c r="IG26" t="str">
        <f t="shared" si="57"/>
        <v/>
      </c>
      <c r="IH26" t="str">
        <f t="shared" si="58"/>
        <v>Dîner le soir restaurant près de Banyan tree (taxi soirée)</v>
      </c>
      <c r="II26">
        <f t="shared" si="58"/>
        <v>0</v>
      </c>
      <c r="IJ26">
        <f t="shared" si="58"/>
        <v>800</v>
      </c>
      <c r="IL26" t="str">
        <f t="shared" si="59"/>
        <v/>
      </c>
      <c r="IM26" t="str">
        <f t="shared" si="60"/>
        <v>Dîner le soir restaurant près de Banyan tree (taxi soirée)</v>
      </c>
      <c r="IN26">
        <f t="shared" si="60"/>
        <v>0</v>
      </c>
      <c r="IO26">
        <f t="shared" si="60"/>
        <v>800</v>
      </c>
      <c r="IR26" t="s">
        <v>270</v>
      </c>
      <c r="IV26" s="65">
        <v>500</v>
      </c>
      <c r="IW26" s="65">
        <v>0</v>
      </c>
      <c r="IZ26" t="str">
        <f t="shared" si="61"/>
        <v>Grand palais l'après midi</v>
      </c>
      <c r="JD26" s="27">
        <f t="shared" si="62"/>
        <v>500</v>
      </c>
      <c r="JE26" s="65">
        <f t="shared" si="62"/>
        <v>0</v>
      </c>
      <c r="JH26" t="str">
        <f t="shared" si="63"/>
        <v>Grand palais l'après midi</v>
      </c>
      <c r="JL26" s="27">
        <f t="shared" si="64"/>
        <v>500</v>
      </c>
      <c r="JM26" s="65">
        <f t="shared" si="64"/>
        <v>0</v>
      </c>
      <c r="JP26" t="str">
        <f t="shared" si="65"/>
        <v>Grand palais l'après midi</v>
      </c>
      <c r="JT26" s="27">
        <f t="shared" si="66"/>
        <v>500</v>
      </c>
      <c r="JU26" s="65">
        <f t="shared" si="66"/>
        <v>0</v>
      </c>
      <c r="JX26" t="s">
        <v>270</v>
      </c>
      <c r="JZ26" s="65">
        <v>500</v>
      </c>
      <c r="KA26" s="65">
        <v>0</v>
      </c>
      <c r="KD26" t="s">
        <v>270</v>
      </c>
      <c r="KF26" s="27">
        <f t="shared" si="67"/>
        <v>500</v>
      </c>
      <c r="KG26" s="65">
        <f t="shared" si="67"/>
        <v>0</v>
      </c>
      <c r="KJ26" t="s">
        <v>270</v>
      </c>
      <c r="KL26" s="27">
        <f t="shared" si="68"/>
        <v>500</v>
      </c>
      <c r="KM26" s="65">
        <f t="shared" si="68"/>
        <v>0</v>
      </c>
      <c r="KP26" t="s">
        <v>270</v>
      </c>
      <c r="KR26" s="27">
        <f t="shared" si="69"/>
        <v>500</v>
      </c>
      <c r="KS26" s="65">
        <f t="shared" si="69"/>
        <v>0</v>
      </c>
      <c r="KV26" t="s">
        <v>270</v>
      </c>
      <c r="KX26" s="65">
        <v>500</v>
      </c>
      <c r="KY26" s="65">
        <v>0</v>
      </c>
      <c r="LB26" t="s">
        <v>270</v>
      </c>
      <c r="LD26" s="27">
        <f t="shared" si="70"/>
        <v>500</v>
      </c>
      <c r="LE26" s="65">
        <f t="shared" si="70"/>
        <v>0</v>
      </c>
      <c r="LH26" t="str">
        <f t="shared" si="71"/>
        <v>Grand palais l'après midi</v>
      </c>
      <c r="LJ26" s="27">
        <f t="shared" si="72"/>
        <v>500</v>
      </c>
      <c r="LK26" s="65">
        <f t="shared" si="72"/>
        <v>0</v>
      </c>
      <c r="LN26" t="str">
        <f t="shared" si="73"/>
        <v>Grand palais l'après midi</v>
      </c>
      <c r="LP26" s="27">
        <f t="shared" si="74"/>
        <v>500</v>
      </c>
      <c r="LQ26" s="65">
        <f t="shared" si="74"/>
        <v>0</v>
      </c>
      <c r="LT26" t="s">
        <v>270</v>
      </c>
      <c r="LV26" s="65">
        <v>500</v>
      </c>
      <c r="LW26" s="65">
        <v>0</v>
      </c>
      <c r="LZ26" t="str">
        <f t="shared" si="75"/>
        <v>Grand palais l'après midi</v>
      </c>
      <c r="MB26" s="27">
        <f t="shared" si="76"/>
        <v>500</v>
      </c>
      <c r="MC26" s="65">
        <f t="shared" si="76"/>
        <v>0</v>
      </c>
      <c r="MF26" t="str">
        <f t="shared" si="77"/>
        <v>Grand palais l'après midi</v>
      </c>
      <c r="MH26" s="27">
        <f t="shared" si="78"/>
        <v>500</v>
      </c>
      <c r="MI26" s="65">
        <f t="shared" si="78"/>
        <v>0</v>
      </c>
      <c r="ML26" t="str">
        <f t="shared" si="79"/>
        <v>Grand palais l'après midi</v>
      </c>
      <c r="MN26" s="27">
        <f t="shared" si="80"/>
        <v>500</v>
      </c>
      <c r="MO26" s="65">
        <f t="shared" si="80"/>
        <v>0</v>
      </c>
      <c r="MQ26" t="s">
        <v>271</v>
      </c>
      <c r="MS26" s="65">
        <v>0</v>
      </c>
      <c r="MT26" s="65">
        <v>3000</v>
      </c>
      <c r="MW26" t="str">
        <f t="shared" si="81"/>
        <v>14h30 klongs</v>
      </c>
      <c r="MY26" s="27">
        <f t="shared" si="82"/>
        <v>0</v>
      </c>
      <c r="MZ26" s="65">
        <f t="shared" si="82"/>
        <v>3000</v>
      </c>
      <c r="NC26" t="str">
        <f t="shared" si="83"/>
        <v>14h30 klongs</v>
      </c>
      <c r="NE26" s="27">
        <f t="shared" si="84"/>
        <v>0</v>
      </c>
      <c r="NF26" s="65">
        <f t="shared" si="84"/>
        <v>3000</v>
      </c>
      <c r="NI26" t="str">
        <f t="shared" si="85"/>
        <v>14h30 klongs</v>
      </c>
      <c r="NK26" s="27">
        <f t="shared" si="86"/>
        <v>0</v>
      </c>
      <c r="NL26" s="65">
        <f t="shared" si="86"/>
        <v>3000</v>
      </c>
      <c r="NM26" t="s">
        <v>256</v>
      </c>
      <c r="NN26" s="25" t="s">
        <v>272</v>
      </c>
      <c r="NP26">
        <v>200</v>
      </c>
      <c r="NQ26" t="s">
        <v>273</v>
      </c>
      <c r="NS26" t="s">
        <v>256</v>
      </c>
      <c r="NT26" t="str">
        <f t="shared" si="87"/>
        <v>visite du pont + musée</v>
      </c>
      <c r="NV26" s="27">
        <f t="shared" si="88"/>
        <v>200</v>
      </c>
      <c r="NW26" s="65" t="str">
        <f t="shared" si="88"/>
        <v>,</v>
      </c>
      <c r="NY26" t="s">
        <v>256</v>
      </c>
      <c r="NZ26" t="str">
        <f t="shared" si="89"/>
        <v>visite du pont + musée</v>
      </c>
      <c r="OB26" s="27">
        <f t="shared" si="90"/>
        <v>200</v>
      </c>
      <c r="OC26" s="65" t="str">
        <f t="shared" si="90"/>
        <v>,</v>
      </c>
      <c r="OE26" t="s">
        <v>256</v>
      </c>
      <c r="OF26" t="str">
        <f t="shared" si="91"/>
        <v>visite du pont + musée</v>
      </c>
      <c r="OH26" s="27">
        <f t="shared" si="92"/>
        <v>200</v>
      </c>
      <c r="OI26" s="65" t="str">
        <f t="shared" si="92"/>
        <v>,</v>
      </c>
      <c r="OL26" t="s">
        <v>274</v>
      </c>
      <c r="ON26" s="65"/>
      <c r="OO26" s="65">
        <v>0</v>
      </c>
      <c r="OR26" t="str">
        <f t="shared" si="93"/>
        <v>Déjeuner hôtel</v>
      </c>
      <c r="OT26" s="27">
        <f t="shared" si="94"/>
        <v>0</v>
      </c>
      <c r="OU26" s="65">
        <f t="shared" si="94"/>
        <v>0</v>
      </c>
      <c r="OX26" t="str">
        <f t="shared" si="95"/>
        <v>Déjeuner hôtel</v>
      </c>
      <c r="OZ26" s="27">
        <f t="shared" si="96"/>
        <v>0</v>
      </c>
      <c r="PA26" s="65">
        <f t="shared" si="96"/>
        <v>0</v>
      </c>
      <c r="PD26" t="str">
        <f t="shared" si="97"/>
        <v>Déjeuner hôtel</v>
      </c>
      <c r="PF26" s="27">
        <f t="shared" si="98"/>
        <v>0</v>
      </c>
      <c r="PG26" s="65">
        <f t="shared" si="98"/>
        <v>0</v>
      </c>
      <c r="PJ26" t="s">
        <v>275</v>
      </c>
      <c r="PL26" s="65"/>
      <c r="PM26" s="65"/>
      <c r="PP26" t="str">
        <f t="shared" si="99"/>
        <v>Marché Thasadet + déjeuner barge</v>
      </c>
      <c r="PR26">
        <f t="shared" si="100"/>
        <v>0</v>
      </c>
      <c r="PS26">
        <f t="shared" si="100"/>
        <v>0</v>
      </c>
      <c r="PV26" t="str">
        <f t="shared" si="101"/>
        <v>Marché Thasadet + déjeuner barge</v>
      </c>
      <c r="PX26">
        <f t="shared" si="102"/>
        <v>0</v>
      </c>
      <c r="PY26">
        <f t="shared" si="102"/>
        <v>0</v>
      </c>
      <c r="QB26" t="str">
        <f t="shared" si="103"/>
        <v>Marché Thasadet + déjeuner barge</v>
      </c>
      <c r="QD26">
        <f t="shared" si="104"/>
        <v>0</v>
      </c>
      <c r="QE26">
        <f t="shared" si="104"/>
        <v>0</v>
      </c>
      <c r="QH26" t="s">
        <v>275</v>
      </c>
      <c r="QI26" s="65"/>
      <c r="QJ26" s="65"/>
      <c r="QN26" t="str">
        <f t="shared" si="105"/>
        <v>Marché Thasadet + déjeuner barge</v>
      </c>
      <c r="QO26">
        <f t="shared" si="105"/>
        <v>0</v>
      </c>
      <c r="QP26">
        <f t="shared" si="105"/>
        <v>0</v>
      </c>
      <c r="QT26" t="str">
        <f t="shared" si="106"/>
        <v>Marché Thasadet + déjeuner barge</v>
      </c>
      <c r="QU26">
        <f t="shared" si="106"/>
        <v>0</v>
      </c>
      <c r="QV26">
        <f t="shared" si="106"/>
        <v>0</v>
      </c>
      <c r="QZ26" t="str">
        <f t="shared" si="107"/>
        <v>Marché Thasadet + déjeuner barge</v>
      </c>
      <c r="RA26">
        <f t="shared" si="107"/>
        <v>0</v>
      </c>
      <c r="RB26">
        <f t="shared" si="107"/>
        <v>0</v>
      </c>
      <c r="RD26" t="s">
        <v>275</v>
      </c>
      <c r="RE26" s="65"/>
      <c r="RF26" s="65"/>
      <c r="RI26" t="str">
        <f t="shared" si="108"/>
        <v>Marché Thasadet + déjeuner barge</v>
      </c>
      <c r="RJ26">
        <f t="shared" si="108"/>
        <v>0</v>
      </c>
      <c r="RK26">
        <f t="shared" si="108"/>
        <v>0</v>
      </c>
      <c r="RN26" t="str">
        <f t="shared" si="109"/>
        <v>Marché Thasadet + déjeuner barge</v>
      </c>
      <c r="RO26">
        <f t="shared" si="109"/>
        <v>0</v>
      </c>
      <c r="RP26">
        <f t="shared" si="109"/>
        <v>0</v>
      </c>
      <c r="RS26" t="str">
        <f t="shared" si="110"/>
        <v>Marché Thasadet + déjeuner barge</v>
      </c>
      <c r="RT26">
        <f t="shared" si="110"/>
        <v>0</v>
      </c>
      <c r="RU26">
        <f t="shared" si="110"/>
        <v>0</v>
      </c>
      <c r="RW26" s="25" t="s">
        <v>276</v>
      </c>
      <c r="RX26" s="65"/>
      <c r="RY26" s="65"/>
      <c r="SA26">
        <f t="shared" si="111"/>
        <v>0</v>
      </c>
      <c r="SB26" t="str">
        <f t="shared" si="111"/>
        <v>Wat rong sua ten (temple bleu)</v>
      </c>
      <c r="SC26">
        <f t="shared" si="111"/>
        <v>0</v>
      </c>
      <c r="SD26">
        <f t="shared" si="111"/>
        <v>0</v>
      </c>
      <c r="SF26">
        <f t="shared" si="112"/>
        <v>0</v>
      </c>
      <c r="SG26" t="str">
        <f t="shared" si="112"/>
        <v>Wat rong sua ten (temple bleu)</v>
      </c>
      <c r="SH26">
        <f t="shared" si="112"/>
        <v>0</v>
      </c>
      <c r="SI26">
        <f t="shared" si="112"/>
        <v>0</v>
      </c>
      <c r="SK26">
        <f t="shared" si="113"/>
        <v>0</v>
      </c>
      <c r="SL26" t="str">
        <f t="shared" si="0"/>
        <v>Wat rong sua ten (temple bleu)</v>
      </c>
      <c r="SM26">
        <f t="shared" si="0"/>
        <v>0</v>
      </c>
      <c r="SN26">
        <f t="shared" si="0"/>
        <v>0</v>
      </c>
      <c r="SR26" s="25" t="s">
        <v>277</v>
      </c>
      <c r="SS26" s="25">
        <v>50</v>
      </c>
      <c r="ST26" s="65">
        <v>0</v>
      </c>
      <c r="SW26" t="str">
        <f t="shared" si="114"/>
        <v>Déjeuner ferme orchidées + 50 entrées</v>
      </c>
      <c r="SX26">
        <f t="shared" si="114"/>
        <v>50</v>
      </c>
      <c r="SY26">
        <f t="shared" si="114"/>
        <v>0</v>
      </c>
      <c r="TB26" t="str">
        <f t="shared" si="115"/>
        <v>Déjeuner ferme orchidées + 50 entrées</v>
      </c>
      <c r="TC26">
        <f t="shared" si="115"/>
        <v>50</v>
      </c>
      <c r="TD26">
        <f t="shared" si="115"/>
        <v>0</v>
      </c>
      <c r="TG26" t="str">
        <f t="shared" si="116"/>
        <v>Déjeuner ferme orchidées + 50 entrées</v>
      </c>
      <c r="TH26">
        <f t="shared" si="116"/>
        <v>50</v>
      </c>
      <c r="TI26">
        <f t="shared" si="116"/>
        <v>0</v>
      </c>
    </row>
    <row r="27" spans="1:529" x14ac:dyDescent="0.25">
      <c r="B27" t="s">
        <v>268</v>
      </c>
      <c r="F27" s="27"/>
      <c r="G27" s="27">
        <v>0</v>
      </c>
      <c r="H27" s="27"/>
      <c r="I27" t="str">
        <f t="shared" si="1"/>
        <v/>
      </c>
      <c r="J27" t="str">
        <f t="shared" si="2"/>
        <v>Digestif le soir Banyan tree</v>
      </c>
      <c r="N27" s="27">
        <f t="shared" si="3"/>
        <v>0</v>
      </c>
      <c r="O27" s="27">
        <f t="shared" si="3"/>
        <v>0</v>
      </c>
      <c r="P27" s="27"/>
      <c r="Q27" t="str">
        <f t="shared" si="4"/>
        <v/>
      </c>
      <c r="R27" t="str">
        <f t="shared" si="4"/>
        <v>Digestif le soir Banyan tree</v>
      </c>
      <c r="V27" s="27">
        <f t="shared" si="5"/>
        <v>0</v>
      </c>
      <c r="W27" s="27">
        <f t="shared" si="5"/>
        <v>0</v>
      </c>
      <c r="X27" s="27"/>
      <c r="Y27" t="str">
        <f t="shared" si="6"/>
        <v/>
      </c>
      <c r="Z27" t="str">
        <f t="shared" si="6"/>
        <v>Digestif le soir Banyan tree</v>
      </c>
      <c r="AD27" s="27">
        <f t="shared" si="7"/>
        <v>0</v>
      </c>
      <c r="AE27" s="27">
        <f t="shared" si="7"/>
        <v>0</v>
      </c>
      <c r="AG27" t="s">
        <v>268</v>
      </c>
      <c r="AI27" s="27">
        <v>0</v>
      </c>
      <c r="AJ27" s="27">
        <v>0</v>
      </c>
      <c r="AK27" s="27"/>
      <c r="AL27" t="str">
        <f t="shared" si="8"/>
        <v/>
      </c>
      <c r="AM27" t="str">
        <f t="shared" si="9"/>
        <v>Digestif le soir Banyan tree</v>
      </c>
      <c r="AO27" s="27">
        <f t="shared" si="10"/>
        <v>0</v>
      </c>
      <c r="AP27" s="27">
        <f t="shared" si="10"/>
        <v>0</v>
      </c>
      <c r="AQ27" s="27"/>
      <c r="AR27" t="str">
        <f t="shared" si="11"/>
        <v/>
      </c>
      <c r="AS27" t="str">
        <f t="shared" si="11"/>
        <v>Digestif le soir Banyan tree</v>
      </c>
      <c r="AU27" s="27">
        <f t="shared" si="12"/>
        <v>0</v>
      </c>
      <c r="AV27" s="27">
        <f t="shared" si="12"/>
        <v>0</v>
      </c>
      <c r="AW27" s="27"/>
      <c r="AX27" t="str">
        <f t="shared" si="13"/>
        <v/>
      </c>
      <c r="AY27" t="str">
        <f t="shared" si="13"/>
        <v>Digestif le soir Banyan tree</v>
      </c>
      <c r="BA27" s="27">
        <f t="shared" si="14"/>
        <v>0</v>
      </c>
      <c r="BB27" s="27">
        <f t="shared" si="14"/>
        <v>0</v>
      </c>
      <c r="BC27" s="27"/>
      <c r="BE27" t="s">
        <v>268</v>
      </c>
      <c r="BF27" s="27">
        <v>0</v>
      </c>
      <c r="BG27" s="27">
        <v>0</v>
      </c>
      <c r="BH27" s="65"/>
      <c r="BI27" t="str">
        <f t="shared" si="15"/>
        <v/>
      </c>
      <c r="BJ27" t="str">
        <f t="shared" si="16"/>
        <v>Digestif le soir Banyan tree</v>
      </c>
      <c r="BK27" s="27">
        <f t="shared" si="16"/>
        <v>0</v>
      </c>
      <c r="BL27" s="27">
        <f t="shared" si="16"/>
        <v>0</v>
      </c>
      <c r="BM27" s="27"/>
      <c r="BN27" t="str">
        <f t="shared" si="17"/>
        <v/>
      </c>
      <c r="BO27" t="str">
        <f t="shared" si="17"/>
        <v>Digestif le soir Banyan tree</v>
      </c>
      <c r="BP27" s="27">
        <f t="shared" si="17"/>
        <v>0</v>
      </c>
      <c r="BQ27" s="27">
        <f t="shared" si="17"/>
        <v>0</v>
      </c>
      <c r="BR27" s="27"/>
      <c r="BS27" s="27" t="str">
        <f t="shared" si="18"/>
        <v/>
      </c>
      <c r="BT27" t="str">
        <f t="shared" si="18"/>
        <v>Digestif le soir Banyan tree</v>
      </c>
      <c r="BU27" s="27">
        <f t="shared" si="18"/>
        <v>0</v>
      </c>
      <c r="BV27" s="27">
        <f t="shared" si="18"/>
        <v>0</v>
      </c>
      <c r="BX27" t="s">
        <v>268</v>
      </c>
      <c r="BY27" s="27">
        <v>0</v>
      </c>
      <c r="BZ27" s="27">
        <v>0</v>
      </c>
      <c r="CA27" s="65"/>
      <c r="CB27" t="str">
        <f t="shared" si="19"/>
        <v/>
      </c>
      <c r="CC27" t="str">
        <f t="shared" si="20"/>
        <v>Digestif le soir Banyan tree</v>
      </c>
      <c r="CD27" s="27">
        <f t="shared" si="20"/>
        <v>0</v>
      </c>
      <c r="CE27" s="27">
        <f t="shared" si="20"/>
        <v>0</v>
      </c>
      <c r="CF27" s="27"/>
      <c r="CG27" t="str">
        <f t="shared" si="21"/>
        <v/>
      </c>
      <c r="CH27" t="str">
        <f t="shared" si="21"/>
        <v>Digestif le soir Banyan tree</v>
      </c>
      <c r="CI27" s="27">
        <f t="shared" si="22"/>
        <v>0</v>
      </c>
      <c r="CJ27" s="27">
        <f t="shared" si="23"/>
        <v>0</v>
      </c>
      <c r="CK27" s="27"/>
      <c r="CL27" t="str">
        <f t="shared" si="24"/>
        <v/>
      </c>
      <c r="CM27" t="str">
        <f t="shared" si="24"/>
        <v>Digestif le soir Banyan tree</v>
      </c>
      <c r="CN27" s="27">
        <f t="shared" si="24"/>
        <v>0</v>
      </c>
      <c r="CO27" s="27">
        <f t="shared" si="24"/>
        <v>0</v>
      </c>
      <c r="CP27" s="27"/>
      <c r="CR27" t="s">
        <v>268</v>
      </c>
      <c r="CS27" s="27">
        <v>0</v>
      </c>
      <c r="CT27" s="27">
        <v>0</v>
      </c>
      <c r="CU27" s="65"/>
      <c r="CV27" t="str">
        <f t="shared" si="25"/>
        <v/>
      </c>
      <c r="CW27" t="str">
        <f t="shared" si="26"/>
        <v>Digestif le soir Banyan tree</v>
      </c>
      <c r="CX27" s="27">
        <f t="shared" si="26"/>
        <v>0</v>
      </c>
      <c r="CY27" s="27">
        <f t="shared" si="26"/>
        <v>0</v>
      </c>
      <c r="CZ27" s="27"/>
      <c r="DA27" t="str">
        <f t="shared" si="27"/>
        <v/>
      </c>
      <c r="DB27" t="str">
        <f t="shared" si="28"/>
        <v>Digestif le soir Banyan tree</v>
      </c>
      <c r="DC27" s="27">
        <f t="shared" si="28"/>
        <v>0</v>
      </c>
      <c r="DD27" s="27">
        <f t="shared" si="28"/>
        <v>0</v>
      </c>
      <c r="DE27" s="27"/>
      <c r="DF27" t="str">
        <f t="shared" si="29"/>
        <v/>
      </c>
      <c r="DG27" t="str">
        <f t="shared" si="30"/>
        <v>Digestif le soir Banyan tree</v>
      </c>
      <c r="DH27" s="27">
        <f t="shared" si="30"/>
        <v>0</v>
      </c>
      <c r="DI27" s="27">
        <f t="shared" si="30"/>
        <v>0</v>
      </c>
      <c r="DJ27" s="27"/>
      <c r="DL27" t="s">
        <v>268</v>
      </c>
      <c r="DM27" s="27">
        <v>0</v>
      </c>
      <c r="DN27" s="27">
        <v>0</v>
      </c>
      <c r="DP27" t="str">
        <f t="shared" si="31"/>
        <v/>
      </c>
      <c r="DQ27" t="str">
        <f t="shared" si="32"/>
        <v>Digestif le soir Banyan tree</v>
      </c>
      <c r="DR27" s="27">
        <f t="shared" si="32"/>
        <v>0</v>
      </c>
      <c r="DS27" s="27">
        <f t="shared" si="32"/>
        <v>0</v>
      </c>
      <c r="DU27" t="str">
        <f t="shared" si="33"/>
        <v/>
      </c>
      <c r="DV27" t="str">
        <f t="shared" si="33"/>
        <v>Digestif le soir Banyan tree</v>
      </c>
      <c r="DW27" s="27">
        <f t="shared" si="33"/>
        <v>0</v>
      </c>
      <c r="DX27" s="27">
        <f t="shared" si="33"/>
        <v>0</v>
      </c>
      <c r="DZ27" t="str">
        <f t="shared" si="34"/>
        <v/>
      </c>
      <c r="EA27" t="str">
        <f t="shared" si="34"/>
        <v>Digestif le soir Banyan tree</v>
      </c>
      <c r="EB27" s="27">
        <f t="shared" si="34"/>
        <v>0</v>
      </c>
      <c r="EC27" s="27">
        <f t="shared" si="34"/>
        <v>0</v>
      </c>
      <c r="EE27" t="s">
        <v>256</v>
      </c>
      <c r="EF27" t="s">
        <v>278</v>
      </c>
      <c r="EG27" s="27">
        <v>200</v>
      </c>
      <c r="EH27" s="27">
        <v>0</v>
      </c>
      <c r="EJ27" t="str">
        <f t="shared" si="35"/>
        <v>J2</v>
      </c>
      <c r="EK27" t="str">
        <f t="shared" si="36"/>
        <v>Matin : Jim Thompson (par les klong)</v>
      </c>
      <c r="EL27" s="27">
        <f t="shared" si="36"/>
        <v>200</v>
      </c>
      <c r="EM27" s="27">
        <f t="shared" si="36"/>
        <v>0</v>
      </c>
      <c r="EO27" t="str">
        <f t="shared" si="37"/>
        <v>J2</v>
      </c>
      <c r="EP27" t="str">
        <f t="shared" si="37"/>
        <v>Matin : Jim Thompson (par les klong)</v>
      </c>
      <c r="EQ27" s="27">
        <f t="shared" si="37"/>
        <v>200</v>
      </c>
      <c r="ER27" s="27">
        <f t="shared" si="37"/>
        <v>0</v>
      </c>
      <c r="ET27" t="str">
        <f t="shared" si="38"/>
        <v>J2</v>
      </c>
      <c r="EU27" t="str">
        <f t="shared" si="38"/>
        <v>Matin : Jim Thompson (par les klong)</v>
      </c>
      <c r="EV27" s="27">
        <f t="shared" si="38"/>
        <v>200</v>
      </c>
      <c r="EW27" s="27">
        <f t="shared" si="38"/>
        <v>0</v>
      </c>
      <c r="EY27" t="s">
        <v>256</v>
      </c>
      <c r="EZ27" t="s">
        <v>278</v>
      </c>
      <c r="FA27" s="27">
        <v>200</v>
      </c>
      <c r="FB27" s="27">
        <v>0</v>
      </c>
      <c r="FD27" t="str">
        <f t="shared" si="39"/>
        <v>J2</v>
      </c>
      <c r="FE27" t="str">
        <f t="shared" si="40"/>
        <v>Matin : Jim Thompson (par les klong)</v>
      </c>
      <c r="FF27" s="27">
        <f t="shared" si="40"/>
        <v>200</v>
      </c>
      <c r="FG27" s="27">
        <f t="shared" si="40"/>
        <v>0</v>
      </c>
      <c r="FI27" t="str">
        <f t="shared" si="41"/>
        <v>J2</v>
      </c>
      <c r="FJ27" t="str">
        <f t="shared" si="41"/>
        <v>Matin : Jim Thompson (par les klong)</v>
      </c>
      <c r="FK27" s="27">
        <f t="shared" si="41"/>
        <v>200</v>
      </c>
      <c r="FL27" s="27">
        <f t="shared" si="41"/>
        <v>0</v>
      </c>
      <c r="FN27" t="str">
        <f t="shared" si="42"/>
        <v>J2</v>
      </c>
      <c r="FO27" t="str">
        <f t="shared" si="42"/>
        <v>Matin : Jim Thompson (par les klong)</v>
      </c>
      <c r="FP27" s="27">
        <f t="shared" si="42"/>
        <v>200</v>
      </c>
      <c r="FQ27" s="27">
        <f t="shared" si="42"/>
        <v>0</v>
      </c>
      <c r="FR27" t="s">
        <v>256</v>
      </c>
      <c r="FS27" t="s">
        <v>278</v>
      </c>
      <c r="FT27" s="27">
        <v>200</v>
      </c>
      <c r="FU27" s="27">
        <v>0</v>
      </c>
      <c r="FW27" t="str">
        <f t="shared" si="43"/>
        <v>J2</v>
      </c>
      <c r="FX27" t="str">
        <f t="shared" si="44"/>
        <v>Matin : Jim Thompson (par les klong)</v>
      </c>
      <c r="FY27" s="27">
        <f t="shared" si="44"/>
        <v>200</v>
      </c>
      <c r="FZ27" s="27">
        <f t="shared" si="44"/>
        <v>0</v>
      </c>
      <c r="GB27" t="str">
        <f t="shared" si="45"/>
        <v>J2</v>
      </c>
      <c r="GC27" t="str">
        <f t="shared" si="45"/>
        <v>Matin : Jim Thompson (par les klong)</v>
      </c>
      <c r="GD27" s="27">
        <f t="shared" si="45"/>
        <v>200</v>
      </c>
      <c r="GE27" s="27">
        <f t="shared" si="45"/>
        <v>0</v>
      </c>
      <c r="GG27" t="str">
        <f t="shared" si="46"/>
        <v>J2</v>
      </c>
      <c r="GH27" t="str">
        <f t="shared" si="46"/>
        <v>Matin : Jim Thompson (par les klong)</v>
      </c>
      <c r="GI27" s="27">
        <f t="shared" si="46"/>
        <v>200</v>
      </c>
      <c r="GJ27" s="27">
        <f t="shared" si="46"/>
        <v>0</v>
      </c>
      <c r="GK27" t="s">
        <v>256</v>
      </c>
      <c r="GL27" t="s">
        <v>278</v>
      </c>
      <c r="GM27" s="27">
        <v>200</v>
      </c>
      <c r="GN27" s="27">
        <v>0</v>
      </c>
      <c r="GP27" t="str">
        <f t="shared" si="47"/>
        <v>J2</v>
      </c>
      <c r="GQ27" t="str">
        <f t="shared" si="48"/>
        <v>Matin : Jim Thompson (par les klong)</v>
      </c>
      <c r="GR27" s="27">
        <f t="shared" si="48"/>
        <v>200</v>
      </c>
      <c r="GS27" s="27">
        <f t="shared" si="48"/>
        <v>0</v>
      </c>
      <c r="GU27" t="str">
        <f t="shared" si="49"/>
        <v>J2</v>
      </c>
      <c r="GV27" t="str">
        <f t="shared" si="49"/>
        <v>Matin : Jim Thompson (par les klong)</v>
      </c>
      <c r="GW27" s="27">
        <f t="shared" si="49"/>
        <v>200</v>
      </c>
      <c r="GX27" s="27">
        <f t="shared" si="49"/>
        <v>0</v>
      </c>
      <c r="GZ27" t="str">
        <f t="shared" si="50"/>
        <v>J2</v>
      </c>
      <c r="HA27" t="str">
        <f t="shared" si="50"/>
        <v>Matin : Jim Thompson (par les klong)</v>
      </c>
      <c r="HB27" s="27">
        <f t="shared" si="50"/>
        <v>200</v>
      </c>
      <c r="HC27" s="27">
        <f t="shared" si="50"/>
        <v>0</v>
      </c>
      <c r="HE27" t="s">
        <v>268</v>
      </c>
      <c r="HF27">
        <v>0</v>
      </c>
      <c r="HG27">
        <v>0</v>
      </c>
      <c r="HI27" t="str">
        <f t="shared" si="51"/>
        <v/>
      </c>
      <c r="HJ27" t="str">
        <f t="shared" si="52"/>
        <v>Digestif le soir Banyan tree</v>
      </c>
      <c r="HK27">
        <f t="shared" si="52"/>
        <v>0</v>
      </c>
      <c r="HL27">
        <f t="shared" si="52"/>
        <v>0</v>
      </c>
      <c r="HN27" t="str">
        <f t="shared" si="53"/>
        <v/>
      </c>
      <c r="HO27" t="str">
        <f t="shared" si="53"/>
        <v>Digestif le soir Banyan tree</v>
      </c>
      <c r="HP27">
        <f t="shared" si="53"/>
        <v>0</v>
      </c>
      <c r="HQ27">
        <f t="shared" si="53"/>
        <v>0</v>
      </c>
      <c r="HS27" t="str">
        <f t="shared" si="54"/>
        <v/>
      </c>
      <c r="HT27" t="str">
        <f t="shared" si="54"/>
        <v>Digestif le soir Banyan tree</v>
      </c>
      <c r="HU27">
        <f t="shared" si="54"/>
        <v>0</v>
      </c>
      <c r="HV27">
        <f t="shared" si="54"/>
        <v>0</v>
      </c>
      <c r="HX27" t="s">
        <v>268</v>
      </c>
      <c r="HY27">
        <v>0</v>
      </c>
      <c r="HZ27">
        <v>0</v>
      </c>
      <c r="IB27" t="str">
        <f t="shared" si="55"/>
        <v/>
      </c>
      <c r="IC27" t="str">
        <f t="shared" si="56"/>
        <v>Digestif le soir Banyan tree</v>
      </c>
      <c r="ID27">
        <f t="shared" si="56"/>
        <v>0</v>
      </c>
      <c r="IE27">
        <f t="shared" si="56"/>
        <v>0</v>
      </c>
      <c r="IG27" t="str">
        <f t="shared" si="57"/>
        <v/>
      </c>
      <c r="IH27" t="str">
        <f t="shared" si="58"/>
        <v>Digestif le soir Banyan tree</v>
      </c>
      <c r="II27">
        <f t="shared" si="58"/>
        <v>0</v>
      </c>
      <c r="IJ27">
        <f t="shared" si="58"/>
        <v>0</v>
      </c>
      <c r="IL27" t="str">
        <f t="shared" si="59"/>
        <v/>
      </c>
      <c r="IM27" t="str">
        <f t="shared" si="60"/>
        <v>Digestif le soir Banyan tree</v>
      </c>
      <c r="IN27">
        <f t="shared" si="60"/>
        <v>0</v>
      </c>
      <c r="IO27">
        <f t="shared" si="60"/>
        <v>0</v>
      </c>
      <c r="IR27" t="s">
        <v>279</v>
      </c>
      <c r="IV27" s="27">
        <v>200</v>
      </c>
      <c r="IW27" s="27">
        <v>0</v>
      </c>
      <c r="IZ27" t="str">
        <f t="shared" si="61"/>
        <v>Wat Pho</v>
      </c>
      <c r="JD27" s="27">
        <f t="shared" si="62"/>
        <v>200</v>
      </c>
      <c r="JE27" s="65">
        <f t="shared" si="62"/>
        <v>0</v>
      </c>
      <c r="JH27" t="str">
        <f t="shared" si="63"/>
        <v>Wat Pho</v>
      </c>
      <c r="JL27" s="27">
        <f t="shared" si="64"/>
        <v>200</v>
      </c>
      <c r="JM27" s="65">
        <f t="shared" si="64"/>
        <v>0</v>
      </c>
      <c r="JP27" t="str">
        <f t="shared" si="65"/>
        <v>Wat Pho</v>
      </c>
      <c r="JT27" s="27">
        <f t="shared" si="66"/>
        <v>200</v>
      </c>
      <c r="JU27" s="65">
        <f t="shared" si="66"/>
        <v>0</v>
      </c>
      <c r="JX27" t="s">
        <v>279</v>
      </c>
      <c r="JZ27" s="27">
        <v>200</v>
      </c>
      <c r="KA27" s="27">
        <v>0</v>
      </c>
      <c r="KD27" t="s">
        <v>279</v>
      </c>
      <c r="KF27" s="27">
        <f t="shared" si="67"/>
        <v>200</v>
      </c>
      <c r="KG27" s="65">
        <f t="shared" si="67"/>
        <v>0</v>
      </c>
      <c r="KJ27" t="s">
        <v>279</v>
      </c>
      <c r="KL27" s="27">
        <f t="shared" si="68"/>
        <v>200</v>
      </c>
      <c r="KM27" s="65">
        <f t="shared" si="68"/>
        <v>0</v>
      </c>
      <c r="KP27" t="s">
        <v>279</v>
      </c>
      <c r="KR27" s="27">
        <f t="shared" si="69"/>
        <v>200</v>
      </c>
      <c r="KS27" s="65">
        <f t="shared" si="69"/>
        <v>0</v>
      </c>
      <c r="KV27" t="s">
        <v>279</v>
      </c>
      <c r="KX27" s="27">
        <v>200</v>
      </c>
      <c r="KY27" s="27">
        <v>0</v>
      </c>
      <c r="LB27" t="s">
        <v>279</v>
      </c>
      <c r="LD27" s="27">
        <f t="shared" si="70"/>
        <v>200</v>
      </c>
      <c r="LE27" s="65">
        <f t="shared" si="70"/>
        <v>0</v>
      </c>
      <c r="LH27" t="str">
        <f t="shared" si="71"/>
        <v>Wat Pho</v>
      </c>
      <c r="LJ27" s="27">
        <f t="shared" si="72"/>
        <v>200</v>
      </c>
      <c r="LK27" s="65">
        <f t="shared" si="72"/>
        <v>0</v>
      </c>
      <c r="LN27" t="str">
        <f t="shared" si="73"/>
        <v>Wat Pho</v>
      </c>
      <c r="LP27" s="27">
        <f t="shared" si="74"/>
        <v>200</v>
      </c>
      <c r="LQ27" s="65">
        <f t="shared" si="74"/>
        <v>0</v>
      </c>
      <c r="LT27" t="s">
        <v>279</v>
      </c>
      <c r="LV27" s="27">
        <v>200</v>
      </c>
      <c r="LW27" s="27">
        <v>0</v>
      </c>
      <c r="LZ27" t="str">
        <f t="shared" si="75"/>
        <v>Wat Pho</v>
      </c>
      <c r="MB27" s="27">
        <f t="shared" si="76"/>
        <v>200</v>
      </c>
      <c r="MC27" s="65">
        <f t="shared" si="76"/>
        <v>0</v>
      </c>
      <c r="MF27" t="str">
        <f t="shared" si="77"/>
        <v>Wat Pho</v>
      </c>
      <c r="MH27" s="27">
        <f t="shared" si="78"/>
        <v>200</v>
      </c>
      <c r="MI27" s="65">
        <f t="shared" si="78"/>
        <v>0</v>
      </c>
      <c r="ML27" t="str">
        <f t="shared" si="79"/>
        <v>Wat Pho</v>
      </c>
      <c r="MN27" s="27">
        <f t="shared" si="80"/>
        <v>200</v>
      </c>
      <c r="MO27" s="65">
        <f t="shared" si="80"/>
        <v>0</v>
      </c>
      <c r="MQ27" t="s">
        <v>280</v>
      </c>
      <c r="MS27" s="65">
        <v>0</v>
      </c>
      <c r="MT27" s="65"/>
      <c r="MW27" t="str">
        <f t="shared" si="81"/>
        <v>taxi ar klongs</v>
      </c>
      <c r="MY27" s="27">
        <f t="shared" si="82"/>
        <v>0</v>
      </c>
      <c r="MZ27" s="65">
        <f t="shared" si="82"/>
        <v>0</v>
      </c>
      <c r="NC27" t="str">
        <f t="shared" si="83"/>
        <v>taxi ar klongs</v>
      </c>
      <c r="NE27" s="27">
        <f t="shared" si="84"/>
        <v>0</v>
      </c>
      <c r="NF27" s="65">
        <f t="shared" si="84"/>
        <v>0</v>
      </c>
      <c r="NI27" t="str">
        <f t="shared" si="85"/>
        <v>taxi ar klongs</v>
      </c>
      <c r="NK27" s="27">
        <f t="shared" si="86"/>
        <v>0</v>
      </c>
      <c r="NL27" s="65">
        <f t="shared" si="86"/>
        <v>0</v>
      </c>
      <c r="NN27" s="25" t="s">
        <v>281</v>
      </c>
      <c r="NP27">
        <v>200</v>
      </c>
      <c r="NQ27" s="27">
        <v>200</v>
      </c>
      <c r="NT27" t="str">
        <f t="shared" si="87"/>
        <v>train de la mort 10h45</v>
      </c>
      <c r="NV27" s="27">
        <f t="shared" si="88"/>
        <v>200</v>
      </c>
      <c r="NW27" s="65">
        <f t="shared" si="88"/>
        <v>200</v>
      </c>
      <c r="NZ27" t="str">
        <f t="shared" si="89"/>
        <v>train de la mort 10h45</v>
      </c>
      <c r="OB27" s="27">
        <f t="shared" si="90"/>
        <v>200</v>
      </c>
      <c r="OC27" s="65">
        <f t="shared" si="90"/>
        <v>200</v>
      </c>
      <c r="OF27" t="str">
        <f t="shared" si="91"/>
        <v>train de la mort 10h45</v>
      </c>
      <c r="OH27" s="27">
        <f t="shared" si="92"/>
        <v>200</v>
      </c>
      <c r="OI27" s="65">
        <f t="shared" si="92"/>
        <v>200</v>
      </c>
      <c r="OL27" t="s">
        <v>282</v>
      </c>
      <c r="ON27" s="65"/>
      <c r="OO27" s="65">
        <v>0</v>
      </c>
      <c r="OR27" t="str">
        <f t="shared" si="93"/>
        <v>Dîner hôtel</v>
      </c>
      <c r="OT27" s="27">
        <f t="shared" si="94"/>
        <v>0</v>
      </c>
      <c r="OU27" s="65">
        <f t="shared" si="94"/>
        <v>0</v>
      </c>
      <c r="OX27" t="str">
        <f t="shared" si="95"/>
        <v>Dîner hôtel</v>
      </c>
      <c r="OZ27" s="27">
        <f t="shared" si="96"/>
        <v>0</v>
      </c>
      <c r="PA27" s="65">
        <f t="shared" si="96"/>
        <v>0</v>
      </c>
      <c r="PD27" t="str">
        <f t="shared" si="97"/>
        <v>Dîner hôtel</v>
      </c>
      <c r="PF27" s="27">
        <f t="shared" si="98"/>
        <v>0</v>
      </c>
      <c r="PG27" s="65">
        <f t="shared" si="98"/>
        <v>0</v>
      </c>
      <c r="PJ27" s="25" t="s">
        <v>283</v>
      </c>
      <c r="PL27" s="65">
        <v>50</v>
      </c>
      <c r="PM27" s="65"/>
      <c r="PP27" t="str">
        <f t="shared" si="99"/>
        <v>13h30 sala keoku</v>
      </c>
      <c r="PR27">
        <f t="shared" si="100"/>
        <v>50</v>
      </c>
      <c r="PS27">
        <f t="shared" si="100"/>
        <v>0</v>
      </c>
      <c r="PV27" t="str">
        <f t="shared" si="101"/>
        <v>13h30 sala keoku</v>
      </c>
      <c r="PX27">
        <f t="shared" si="102"/>
        <v>50</v>
      </c>
      <c r="PY27">
        <f t="shared" si="102"/>
        <v>0</v>
      </c>
      <c r="QB27" t="str">
        <f t="shared" si="103"/>
        <v>13h30 sala keoku</v>
      </c>
      <c r="QD27">
        <f t="shared" si="104"/>
        <v>50</v>
      </c>
      <c r="QE27">
        <f t="shared" si="104"/>
        <v>0</v>
      </c>
      <c r="QH27" s="25" t="s">
        <v>283</v>
      </c>
      <c r="QI27" s="65">
        <v>50</v>
      </c>
      <c r="QJ27" s="65"/>
      <c r="QN27" t="str">
        <f t="shared" si="105"/>
        <v>13h30 sala keoku</v>
      </c>
      <c r="QO27">
        <f t="shared" si="105"/>
        <v>50</v>
      </c>
      <c r="QP27">
        <f t="shared" si="105"/>
        <v>0</v>
      </c>
      <c r="QT27" t="str">
        <f t="shared" si="106"/>
        <v>13h30 sala keoku</v>
      </c>
      <c r="QU27">
        <f t="shared" si="106"/>
        <v>50</v>
      </c>
      <c r="QV27">
        <f t="shared" si="106"/>
        <v>0</v>
      </c>
      <c r="QZ27" t="str">
        <f t="shared" si="107"/>
        <v>13h30 sala keoku</v>
      </c>
      <c r="RA27">
        <f t="shared" si="107"/>
        <v>50</v>
      </c>
      <c r="RB27">
        <f t="shared" si="107"/>
        <v>0</v>
      </c>
      <c r="RD27" s="25" t="s">
        <v>283</v>
      </c>
      <c r="RE27" s="65">
        <v>50</v>
      </c>
      <c r="RF27" s="65"/>
      <c r="RI27" t="str">
        <f t="shared" si="108"/>
        <v>13h30 sala keoku</v>
      </c>
      <c r="RJ27">
        <f t="shared" si="108"/>
        <v>50</v>
      </c>
      <c r="RK27">
        <f t="shared" si="108"/>
        <v>0</v>
      </c>
      <c r="RN27" t="str">
        <f t="shared" si="109"/>
        <v>13h30 sala keoku</v>
      </c>
      <c r="RO27">
        <f t="shared" si="109"/>
        <v>50</v>
      </c>
      <c r="RP27">
        <f t="shared" si="109"/>
        <v>0</v>
      </c>
      <c r="RS27" t="str">
        <f t="shared" si="110"/>
        <v>13h30 sala keoku</v>
      </c>
      <c r="RT27">
        <f t="shared" si="110"/>
        <v>50</v>
      </c>
      <c r="RU27">
        <f t="shared" si="110"/>
        <v>0</v>
      </c>
      <c r="RW27" s="25" t="s">
        <v>284</v>
      </c>
      <c r="RX27" s="65">
        <v>80</v>
      </c>
      <c r="RY27" s="65"/>
      <c r="SA27">
        <f t="shared" si="111"/>
        <v>0</v>
      </c>
      <c r="SB27" t="str">
        <f t="shared" si="111"/>
        <v>Maison noire</v>
      </c>
      <c r="SC27">
        <f t="shared" si="111"/>
        <v>80</v>
      </c>
      <c r="SD27">
        <f t="shared" si="111"/>
        <v>0</v>
      </c>
      <c r="SF27">
        <f t="shared" si="112"/>
        <v>0</v>
      </c>
      <c r="SG27" t="str">
        <f t="shared" si="112"/>
        <v>Maison noire</v>
      </c>
      <c r="SH27">
        <f t="shared" si="112"/>
        <v>80</v>
      </c>
      <c r="SI27">
        <f t="shared" si="112"/>
        <v>0</v>
      </c>
      <c r="SK27">
        <f t="shared" si="113"/>
        <v>0</v>
      </c>
      <c r="SL27" t="str">
        <f t="shared" si="0"/>
        <v>Maison noire</v>
      </c>
      <c r="SM27">
        <f t="shared" si="0"/>
        <v>80</v>
      </c>
      <c r="SN27">
        <f t="shared" si="0"/>
        <v>0</v>
      </c>
      <c r="SR27" s="25" t="s">
        <v>285</v>
      </c>
      <c r="SS27" s="25"/>
      <c r="ST27" s="65"/>
      <c r="SW27" t="str">
        <f t="shared" si="114"/>
        <v>visite de Bo Sang</v>
      </c>
      <c r="SX27">
        <f t="shared" si="114"/>
        <v>0</v>
      </c>
      <c r="SY27">
        <f t="shared" si="114"/>
        <v>0</v>
      </c>
      <c r="TB27" t="str">
        <f t="shared" si="115"/>
        <v>visite de Bo Sang</v>
      </c>
      <c r="TC27">
        <f t="shared" si="115"/>
        <v>0</v>
      </c>
      <c r="TD27">
        <f t="shared" si="115"/>
        <v>0</v>
      </c>
      <c r="TG27" t="str">
        <f t="shared" si="116"/>
        <v>visite de Bo Sang</v>
      </c>
      <c r="TH27">
        <f t="shared" si="116"/>
        <v>0</v>
      </c>
      <c r="TI27">
        <f t="shared" si="116"/>
        <v>0</v>
      </c>
    </row>
    <row r="28" spans="1:529" x14ac:dyDescent="0.25">
      <c r="A28" t="s">
        <v>256</v>
      </c>
      <c r="B28" t="s">
        <v>286</v>
      </c>
      <c r="F28" s="27">
        <v>0</v>
      </c>
      <c r="G28" s="27">
        <v>6000</v>
      </c>
      <c r="I28" t="str">
        <f t="shared" si="1"/>
        <v>J2</v>
      </c>
      <c r="J28" t="str">
        <f t="shared" si="2"/>
        <v>Marché flottant Bangkok (départ 8h)</v>
      </c>
      <c r="N28" s="27">
        <f t="shared" si="3"/>
        <v>0</v>
      </c>
      <c r="O28" s="27">
        <v>3000</v>
      </c>
      <c r="P28" s="27"/>
      <c r="Q28" t="str">
        <f t="shared" si="4"/>
        <v>J2</v>
      </c>
      <c r="R28" t="str">
        <f t="shared" si="4"/>
        <v>Marché flottant Bangkok (départ 8h)</v>
      </c>
      <c r="V28" s="27">
        <f t="shared" si="5"/>
        <v>0</v>
      </c>
      <c r="W28" s="27">
        <f t="shared" si="5"/>
        <v>3000</v>
      </c>
      <c r="X28" s="27"/>
      <c r="Y28" t="str">
        <f t="shared" si="6"/>
        <v>J2</v>
      </c>
      <c r="Z28" t="str">
        <f t="shared" si="6"/>
        <v>Marché flottant Bangkok (départ 8h)</v>
      </c>
      <c r="AD28" s="27">
        <f t="shared" si="7"/>
        <v>0</v>
      </c>
      <c r="AE28" s="27">
        <f t="shared" si="7"/>
        <v>3000</v>
      </c>
      <c r="AF28" t="s">
        <v>256</v>
      </c>
      <c r="AG28" t="s">
        <v>286</v>
      </c>
      <c r="AI28" s="27">
        <v>0</v>
      </c>
      <c r="AJ28" s="27">
        <v>6000</v>
      </c>
      <c r="AK28" s="27"/>
      <c r="AL28" t="str">
        <f t="shared" si="8"/>
        <v>J2</v>
      </c>
      <c r="AM28" t="str">
        <f t="shared" si="9"/>
        <v>Marché flottant Bangkok (départ 8h)</v>
      </c>
      <c r="AO28" s="27">
        <f t="shared" si="10"/>
        <v>0</v>
      </c>
      <c r="AP28" s="27">
        <v>3000</v>
      </c>
      <c r="AQ28" s="27"/>
      <c r="AR28" t="str">
        <f t="shared" si="11"/>
        <v>J2</v>
      </c>
      <c r="AS28" t="str">
        <f t="shared" si="11"/>
        <v>Marché flottant Bangkok (départ 8h)</v>
      </c>
      <c r="AU28" s="27">
        <f t="shared" si="12"/>
        <v>0</v>
      </c>
      <c r="AV28" s="27">
        <f t="shared" si="12"/>
        <v>3000</v>
      </c>
      <c r="AW28" s="27"/>
      <c r="AX28" t="str">
        <f t="shared" si="13"/>
        <v>J2</v>
      </c>
      <c r="AY28" t="str">
        <f t="shared" si="13"/>
        <v>Marché flottant Bangkok (départ 8h)</v>
      </c>
      <c r="BA28" s="27">
        <f t="shared" si="14"/>
        <v>0</v>
      </c>
      <c r="BB28" s="27">
        <f t="shared" si="14"/>
        <v>3000</v>
      </c>
      <c r="BC28" s="27"/>
      <c r="BD28" t="s">
        <v>256</v>
      </c>
      <c r="BE28" t="s">
        <v>286</v>
      </c>
      <c r="BF28" s="27">
        <v>0</v>
      </c>
      <c r="BG28" s="27">
        <v>6000</v>
      </c>
      <c r="BH28" s="65"/>
      <c r="BI28" t="str">
        <f t="shared" si="15"/>
        <v>J2</v>
      </c>
      <c r="BJ28" t="str">
        <f t="shared" si="16"/>
        <v>Marché flottant Bangkok (départ 8h)</v>
      </c>
      <c r="BK28" s="27">
        <f t="shared" si="16"/>
        <v>0</v>
      </c>
      <c r="BL28" s="27">
        <v>3000</v>
      </c>
      <c r="BM28" s="27"/>
      <c r="BN28" t="str">
        <f t="shared" si="17"/>
        <v>J2</v>
      </c>
      <c r="BO28" t="str">
        <f t="shared" si="17"/>
        <v>Marché flottant Bangkok (départ 8h)</v>
      </c>
      <c r="BP28" s="27">
        <f t="shared" si="17"/>
        <v>0</v>
      </c>
      <c r="BQ28" s="27">
        <f t="shared" si="17"/>
        <v>3000</v>
      </c>
      <c r="BR28" s="27"/>
      <c r="BS28" s="27" t="str">
        <f t="shared" si="18"/>
        <v>J2</v>
      </c>
      <c r="BT28" t="str">
        <f t="shared" si="18"/>
        <v>Marché flottant Bangkok (départ 8h)</v>
      </c>
      <c r="BU28" s="27">
        <f t="shared" si="18"/>
        <v>0</v>
      </c>
      <c r="BV28" s="27">
        <f t="shared" si="18"/>
        <v>3000</v>
      </c>
      <c r="BW28" t="s">
        <v>256</v>
      </c>
      <c r="BX28" t="s">
        <v>286</v>
      </c>
      <c r="BY28" s="27">
        <v>0</v>
      </c>
      <c r="BZ28" s="27">
        <v>6000</v>
      </c>
      <c r="CA28" s="65"/>
      <c r="CB28" t="str">
        <f t="shared" si="19"/>
        <v>J2</v>
      </c>
      <c r="CC28" t="str">
        <f t="shared" si="20"/>
        <v>Marché flottant Bangkok (départ 8h)</v>
      </c>
      <c r="CD28" s="27">
        <f t="shared" si="20"/>
        <v>0</v>
      </c>
      <c r="CE28" s="27">
        <v>3000</v>
      </c>
      <c r="CF28" s="27"/>
      <c r="CG28" t="str">
        <f t="shared" si="21"/>
        <v>J2</v>
      </c>
      <c r="CH28" t="str">
        <f t="shared" si="21"/>
        <v>Marché flottant Bangkok (départ 8h)</v>
      </c>
      <c r="CI28" s="27">
        <f t="shared" si="22"/>
        <v>0</v>
      </c>
      <c r="CJ28" s="27">
        <f t="shared" si="23"/>
        <v>3000</v>
      </c>
      <c r="CK28" s="27"/>
      <c r="CL28" t="str">
        <f t="shared" si="24"/>
        <v>J2</v>
      </c>
      <c r="CM28" t="str">
        <f t="shared" si="24"/>
        <v>Marché flottant Bangkok (départ 8h)</v>
      </c>
      <c r="CN28" s="27">
        <f t="shared" si="24"/>
        <v>0</v>
      </c>
      <c r="CO28" s="27">
        <f t="shared" si="24"/>
        <v>3000</v>
      </c>
      <c r="CP28" s="27"/>
      <c r="CQ28" t="s">
        <v>256</v>
      </c>
      <c r="CR28" t="s">
        <v>286</v>
      </c>
      <c r="CS28" s="27">
        <v>0</v>
      </c>
      <c r="CT28" s="27">
        <v>6000</v>
      </c>
      <c r="CU28" s="65"/>
      <c r="CV28" t="str">
        <f t="shared" si="25"/>
        <v>J2</v>
      </c>
      <c r="CW28" t="str">
        <f t="shared" si="26"/>
        <v>Marché flottant Bangkok (départ 8h)</v>
      </c>
      <c r="CX28" s="27">
        <f t="shared" si="26"/>
        <v>0</v>
      </c>
      <c r="CY28" s="27">
        <v>3000</v>
      </c>
      <c r="CZ28" s="27"/>
      <c r="DA28" t="str">
        <f t="shared" si="27"/>
        <v>J2</v>
      </c>
      <c r="DB28" t="str">
        <f t="shared" si="28"/>
        <v>Marché flottant Bangkok (départ 8h)</v>
      </c>
      <c r="DC28" s="27">
        <f t="shared" si="28"/>
        <v>0</v>
      </c>
      <c r="DD28" s="27">
        <f t="shared" si="28"/>
        <v>6000</v>
      </c>
      <c r="DE28" s="27"/>
      <c r="DF28" t="str">
        <f t="shared" si="29"/>
        <v>J2</v>
      </c>
      <c r="DG28" t="str">
        <f t="shared" si="30"/>
        <v>Marché flottant Bangkok (départ 8h)</v>
      </c>
      <c r="DH28" s="27">
        <f t="shared" si="30"/>
        <v>0</v>
      </c>
      <c r="DI28" s="27">
        <f t="shared" si="30"/>
        <v>6000</v>
      </c>
      <c r="DJ28" s="27"/>
      <c r="DK28" t="s">
        <v>256</v>
      </c>
      <c r="DL28" t="s">
        <v>286</v>
      </c>
      <c r="DM28" s="27">
        <v>0</v>
      </c>
      <c r="DN28" s="27">
        <v>6000</v>
      </c>
      <c r="DP28" t="str">
        <f t="shared" si="31"/>
        <v>J2</v>
      </c>
      <c r="DQ28" t="str">
        <f t="shared" si="32"/>
        <v>Marché flottant Bangkok (départ 8h)</v>
      </c>
      <c r="DR28" s="27">
        <f t="shared" si="32"/>
        <v>0</v>
      </c>
      <c r="DS28" s="27">
        <v>3000</v>
      </c>
      <c r="DU28" t="str">
        <f t="shared" si="33"/>
        <v>J2</v>
      </c>
      <c r="DV28" t="str">
        <f t="shared" si="33"/>
        <v>Marché flottant Bangkok (départ 8h)</v>
      </c>
      <c r="DW28" s="27">
        <f t="shared" si="33"/>
        <v>0</v>
      </c>
      <c r="DX28" s="27">
        <f t="shared" si="33"/>
        <v>3000</v>
      </c>
      <c r="DZ28" t="str">
        <f t="shared" si="34"/>
        <v>J2</v>
      </c>
      <c r="EA28" t="str">
        <f t="shared" si="34"/>
        <v>Marché flottant Bangkok (départ 8h)</v>
      </c>
      <c r="EB28" s="27">
        <f t="shared" si="34"/>
        <v>0</v>
      </c>
      <c r="EC28" s="27">
        <f t="shared" si="34"/>
        <v>3000</v>
      </c>
      <c r="EF28" t="s">
        <v>287</v>
      </c>
      <c r="EG28" s="27">
        <v>0</v>
      </c>
      <c r="EH28" s="27">
        <v>2700</v>
      </c>
      <c r="EJ28" t="str">
        <f t="shared" si="35"/>
        <v/>
      </c>
      <c r="EK28" t="str">
        <f t="shared" si="36"/>
        <v>Taxi pour l'embarcadère (van à la journée)</v>
      </c>
      <c r="EL28" s="27">
        <f t="shared" si="36"/>
        <v>0</v>
      </c>
      <c r="EM28" s="27">
        <f t="shared" si="36"/>
        <v>2700</v>
      </c>
      <c r="EO28" t="str">
        <f t="shared" si="37"/>
        <v/>
      </c>
      <c r="EP28" t="str">
        <f t="shared" si="37"/>
        <v>Taxi pour l'embarcadère (van à la journée)</v>
      </c>
      <c r="EQ28" s="27">
        <f t="shared" si="37"/>
        <v>0</v>
      </c>
      <c r="ER28" s="27">
        <f t="shared" si="37"/>
        <v>2700</v>
      </c>
      <c r="ET28" t="str">
        <f t="shared" si="38"/>
        <v/>
      </c>
      <c r="EU28" t="str">
        <f t="shared" si="38"/>
        <v>Taxi pour l'embarcadère (van à la journée)</v>
      </c>
      <c r="EV28" s="27">
        <f t="shared" si="38"/>
        <v>0</v>
      </c>
      <c r="EW28" s="27">
        <f t="shared" si="38"/>
        <v>2700</v>
      </c>
      <c r="EZ28" t="s">
        <v>287</v>
      </c>
      <c r="FA28" s="27">
        <v>0</v>
      </c>
      <c r="FB28" s="27">
        <v>2700</v>
      </c>
      <c r="FD28" t="str">
        <f t="shared" si="39"/>
        <v/>
      </c>
      <c r="FE28" t="str">
        <f t="shared" si="40"/>
        <v>Taxi pour l'embarcadère (van à la journée)</v>
      </c>
      <c r="FF28" s="27">
        <f t="shared" si="40"/>
        <v>0</v>
      </c>
      <c r="FG28" s="27">
        <f t="shared" si="40"/>
        <v>2700</v>
      </c>
      <c r="FI28" t="str">
        <f t="shared" si="41"/>
        <v/>
      </c>
      <c r="FJ28" t="str">
        <f t="shared" si="41"/>
        <v>Taxi pour l'embarcadère (van à la journée)</v>
      </c>
      <c r="FK28" s="27">
        <f t="shared" si="41"/>
        <v>0</v>
      </c>
      <c r="FL28" s="27">
        <f t="shared" si="41"/>
        <v>2700</v>
      </c>
      <c r="FN28" t="str">
        <f t="shared" si="42"/>
        <v/>
      </c>
      <c r="FO28" t="str">
        <f t="shared" si="42"/>
        <v>Taxi pour l'embarcadère (van à la journée)</v>
      </c>
      <c r="FP28" s="27">
        <f t="shared" si="42"/>
        <v>0</v>
      </c>
      <c r="FQ28" s="27">
        <f t="shared" si="42"/>
        <v>2700</v>
      </c>
      <c r="FS28" t="s">
        <v>287</v>
      </c>
      <c r="FT28" s="27">
        <v>0</v>
      </c>
      <c r="FU28" s="27">
        <v>2700</v>
      </c>
      <c r="FW28" t="str">
        <f t="shared" si="43"/>
        <v/>
      </c>
      <c r="FX28" t="str">
        <f t="shared" si="44"/>
        <v>Taxi pour l'embarcadère (van à la journée)</v>
      </c>
      <c r="FY28" s="27">
        <f t="shared" si="44"/>
        <v>0</v>
      </c>
      <c r="FZ28" s="27">
        <f t="shared" si="44"/>
        <v>2700</v>
      </c>
      <c r="GB28" t="str">
        <f t="shared" si="45"/>
        <v/>
      </c>
      <c r="GC28" t="str">
        <f t="shared" si="45"/>
        <v>Taxi pour l'embarcadère (van à la journée)</v>
      </c>
      <c r="GD28" s="27">
        <f t="shared" si="45"/>
        <v>0</v>
      </c>
      <c r="GE28" s="27">
        <f t="shared" si="45"/>
        <v>2700</v>
      </c>
      <c r="GG28" t="str">
        <f t="shared" si="46"/>
        <v/>
      </c>
      <c r="GH28" t="str">
        <f t="shared" si="46"/>
        <v>Taxi pour l'embarcadère (van à la journée)</v>
      </c>
      <c r="GI28" s="27">
        <f t="shared" si="46"/>
        <v>0</v>
      </c>
      <c r="GJ28" s="27">
        <f t="shared" si="46"/>
        <v>2700</v>
      </c>
      <c r="GL28" t="s">
        <v>287</v>
      </c>
      <c r="GM28" s="27">
        <v>0</v>
      </c>
      <c r="GN28" s="27">
        <v>2700</v>
      </c>
      <c r="GP28" t="str">
        <f t="shared" si="47"/>
        <v/>
      </c>
      <c r="GQ28" t="str">
        <f t="shared" si="48"/>
        <v>Taxi pour l'embarcadère (van à la journée)</v>
      </c>
      <c r="GR28" s="27">
        <f t="shared" si="48"/>
        <v>0</v>
      </c>
      <c r="GS28" s="27">
        <f t="shared" si="48"/>
        <v>2700</v>
      </c>
      <c r="GU28" t="str">
        <f t="shared" si="49"/>
        <v/>
      </c>
      <c r="GV28" t="str">
        <f t="shared" si="49"/>
        <v>Taxi pour l'embarcadère (van à la journée)</v>
      </c>
      <c r="GW28" s="27">
        <f t="shared" si="49"/>
        <v>0</v>
      </c>
      <c r="GX28" s="27">
        <f t="shared" si="49"/>
        <v>2700</v>
      </c>
      <c r="GZ28" t="str">
        <f t="shared" si="50"/>
        <v/>
      </c>
      <c r="HA28" t="str">
        <f t="shared" si="50"/>
        <v>Taxi pour l'embarcadère (van à la journée)</v>
      </c>
      <c r="HB28" s="27">
        <f t="shared" si="50"/>
        <v>0</v>
      </c>
      <c r="HC28" s="27">
        <f t="shared" si="50"/>
        <v>2700</v>
      </c>
      <c r="HD28" t="s">
        <v>256</v>
      </c>
      <c r="HE28" t="s">
        <v>278</v>
      </c>
      <c r="HF28" s="27">
        <v>200</v>
      </c>
      <c r="HG28" s="27">
        <v>0</v>
      </c>
      <c r="HI28" t="str">
        <f t="shared" si="51"/>
        <v>J2</v>
      </c>
      <c r="HJ28" t="str">
        <f t="shared" si="52"/>
        <v>Matin : Jim Thompson (par les klong)</v>
      </c>
      <c r="HK28">
        <f t="shared" si="52"/>
        <v>200</v>
      </c>
      <c r="HL28">
        <f t="shared" si="52"/>
        <v>0</v>
      </c>
      <c r="HN28" t="str">
        <f t="shared" si="53"/>
        <v>J2</v>
      </c>
      <c r="HO28" t="str">
        <f t="shared" si="53"/>
        <v>Matin : Jim Thompson (par les klong)</v>
      </c>
      <c r="HP28">
        <f t="shared" si="53"/>
        <v>200</v>
      </c>
      <c r="HQ28">
        <f t="shared" si="53"/>
        <v>0</v>
      </c>
      <c r="HS28" t="str">
        <f t="shared" si="54"/>
        <v>J2</v>
      </c>
      <c r="HT28" t="str">
        <f t="shared" si="54"/>
        <v>Matin : Jim Thompson (par les klong)</v>
      </c>
      <c r="HU28">
        <f t="shared" si="54"/>
        <v>200</v>
      </c>
      <c r="HV28">
        <f t="shared" si="54"/>
        <v>0</v>
      </c>
      <c r="HW28" t="s">
        <v>256</v>
      </c>
      <c r="HX28" t="s">
        <v>278</v>
      </c>
      <c r="HY28" s="27">
        <v>200</v>
      </c>
      <c r="HZ28" s="27">
        <v>0</v>
      </c>
      <c r="IB28" t="str">
        <f t="shared" si="55"/>
        <v>J2</v>
      </c>
      <c r="IC28" t="str">
        <f t="shared" si="56"/>
        <v>Matin : Jim Thompson (par les klong)</v>
      </c>
      <c r="ID28">
        <f t="shared" si="56"/>
        <v>200</v>
      </c>
      <c r="IE28">
        <f t="shared" si="56"/>
        <v>0</v>
      </c>
      <c r="IG28" t="str">
        <f t="shared" si="57"/>
        <v>J2</v>
      </c>
      <c r="IH28" t="str">
        <f t="shared" si="58"/>
        <v>Matin : Jim Thompson (par les klong)</v>
      </c>
      <c r="II28">
        <f t="shared" si="58"/>
        <v>200</v>
      </c>
      <c r="IJ28">
        <f t="shared" si="58"/>
        <v>0</v>
      </c>
      <c r="IL28" t="str">
        <f t="shared" si="59"/>
        <v>J2</v>
      </c>
      <c r="IM28" t="str">
        <f t="shared" si="60"/>
        <v>Matin : Jim Thompson (par les klong)</v>
      </c>
      <c r="IN28">
        <f t="shared" si="60"/>
        <v>200</v>
      </c>
      <c r="IO28">
        <f t="shared" si="60"/>
        <v>0</v>
      </c>
      <c r="IR28" t="s">
        <v>288</v>
      </c>
      <c r="IV28" s="27">
        <v>50</v>
      </c>
      <c r="IW28" s="27">
        <v>0</v>
      </c>
      <c r="IZ28" t="str">
        <f t="shared" si="61"/>
        <v>Wat Arun</v>
      </c>
      <c r="JD28" s="27">
        <f t="shared" si="62"/>
        <v>50</v>
      </c>
      <c r="JE28" s="65">
        <f t="shared" si="62"/>
        <v>0</v>
      </c>
      <c r="JH28" t="str">
        <f t="shared" si="63"/>
        <v>Wat Arun</v>
      </c>
      <c r="JL28" s="27">
        <f t="shared" si="64"/>
        <v>50</v>
      </c>
      <c r="JM28" s="65">
        <f t="shared" si="64"/>
        <v>0</v>
      </c>
      <c r="JP28" t="str">
        <f t="shared" si="65"/>
        <v>Wat Arun</v>
      </c>
      <c r="JT28" s="27">
        <f t="shared" si="66"/>
        <v>50</v>
      </c>
      <c r="JU28" s="65">
        <f t="shared" si="66"/>
        <v>0</v>
      </c>
      <c r="JX28" t="s">
        <v>288</v>
      </c>
      <c r="JZ28" s="27">
        <v>50</v>
      </c>
      <c r="KA28" s="27">
        <v>0</v>
      </c>
      <c r="KD28" t="s">
        <v>288</v>
      </c>
      <c r="KF28" s="27">
        <f t="shared" si="67"/>
        <v>50</v>
      </c>
      <c r="KG28" s="65">
        <f t="shared" si="67"/>
        <v>0</v>
      </c>
      <c r="KJ28" t="s">
        <v>288</v>
      </c>
      <c r="KL28" s="27">
        <f t="shared" si="68"/>
        <v>50</v>
      </c>
      <c r="KM28" s="65">
        <f t="shared" si="68"/>
        <v>0</v>
      </c>
      <c r="KP28" t="s">
        <v>288</v>
      </c>
      <c r="KR28" s="27">
        <f t="shared" si="69"/>
        <v>50</v>
      </c>
      <c r="KS28" s="65">
        <f t="shared" si="69"/>
        <v>0</v>
      </c>
      <c r="KV28" t="s">
        <v>288</v>
      </c>
      <c r="KX28" s="27">
        <v>50</v>
      </c>
      <c r="KY28" s="27">
        <v>0</v>
      </c>
      <c r="LB28" t="s">
        <v>288</v>
      </c>
      <c r="LD28" s="27">
        <f t="shared" si="70"/>
        <v>50</v>
      </c>
      <c r="LE28" s="65">
        <f t="shared" si="70"/>
        <v>0</v>
      </c>
      <c r="LH28" t="str">
        <f t="shared" si="71"/>
        <v>Wat Arun</v>
      </c>
      <c r="LJ28" s="27">
        <f t="shared" si="72"/>
        <v>50</v>
      </c>
      <c r="LK28" s="65">
        <f t="shared" si="72"/>
        <v>0</v>
      </c>
      <c r="LN28" t="str">
        <f t="shared" si="73"/>
        <v>Wat Arun</v>
      </c>
      <c r="LP28" s="27">
        <f t="shared" si="74"/>
        <v>50</v>
      </c>
      <c r="LQ28" s="65">
        <f t="shared" si="74"/>
        <v>0</v>
      </c>
      <c r="LT28" t="s">
        <v>288</v>
      </c>
      <c r="LV28" s="27">
        <v>50</v>
      </c>
      <c r="LW28" s="27">
        <v>0</v>
      </c>
      <c r="LZ28" t="str">
        <f t="shared" si="75"/>
        <v>Wat Arun</v>
      </c>
      <c r="MB28" s="27">
        <f t="shared" si="76"/>
        <v>50</v>
      </c>
      <c r="MC28" s="65">
        <f t="shared" si="76"/>
        <v>0</v>
      </c>
      <c r="MF28" t="str">
        <f t="shared" si="77"/>
        <v>Wat Arun</v>
      </c>
      <c r="MH28" s="27">
        <f t="shared" si="78"/>
        <v>50</v>
      </c>
      <c r="MI28" s="65">
        <f t="shared" si="78"/>
        <v>0</v>
      </c>
      <c r="ML28" t="str">
        <f t="shared" si="79"/>
        <v>Wat Arun</v>
      </c>
      <c r="MN28" s="27">
        <f t="shared" si="80"/>
        <v>50</v>
      </c>
      <c r="MO28" s="65">
        <f t="shared" si="80"/>
        <v>0</v>
      </c>
      <c r="MP28" t="s">
        <v>256</v>
      </c>
      <c r="MQ28" t="s">
        <v>289</v>
      </c>
      <c r="MS28" s="27">
        <v>1200</v>
      </c>
      <c r="MT28" s="27">
        <v>1200</v>
      </c>
      <c r="MV28" t="s">
        <v>256</v>
      </c>
      <c r="MW28" t="str">
        <f t="shared" si="81"/>
        <v>Vol pour Udon air asia à 10h35 arrivée 11h50</v>
      </c>
      <c r="MY28" s="27">
        <f t="shared" si="82"/>
        <v>1200</v>
      </c>
      <c r="MZ28" s="65">
        <f t="shared" si="82"/>
        <v>1200</v>
      </c>
      <c r="NB28" t="s">
        <v>256</v>
      </c>
      <c r="NC28" t="str">
        <f t="shared" si="83"/>
        <v>Vol pour Udon air asia à 10h35 arrivée 11h50</v>
      </c>
      <c r="NE28" s="27">
        <f t="shared" si="84"/>
        <v>1200</v>
      </c>
      <c r="NF28" s="65">
        <f t="shared" si="84"/>
        <v>1200</v>
      </c>
      <c r="NH28" t="s">
        <v>256</v>
      </c>
      <c r="NI28" t="str">
        <f t="shared" si="85"/>
        <v>Vol pour Udon air asia à 10h35 arrivée 11h50</v>
      </c>
      <c r="NK28" s="27">
        <f t="shared" si="86"/>
        <v>1200</v>
      </c>
      <c r="NL28" s="65">
        <f t="shared" si="86"/>
        <v>1200</v>
      </c>
      <c r="NN28" s="25" t="s">
        <v>290</v>
      </c>
      <c r="NQ28" s="27">
        <v>0</v>
      </c>
      <c r="NT28" t="str">
        <f t="shared" si="87"/>
        <v>déjeuner nam tok</v>
      </c>
      <c r="NV28" s="27">
        <f t="shared" si="88"/>
        <v>0</v>
      </c>
      <c r="NW28" s="65">
        <f t="shared" si="88"/>
        <v>0</v>
      </c>
      <c r="NZ28" t="str">
        <f t="shared" si="89"/>
        <v>déjeuner nam tok</v>
      </c>
      <c r="OB28" s="27">
        <f t="shared" si="90"/>
        <v>0</v>
      </c>
      <c r="OC28" s="65">
        <f t="shared" si="90"/>
        <v>0</v>
      </c>
      <c r="OF28" t="str">
        <f t="shared" si="91"/>
        <v>déjeuner nam tok</v>
      </c>
      <c r="OH28" s="27">
        <f t="shared" si="92"/>
        <v>0</v>
      </c>
      <c r="OI28" s="65">
        <f t="shared" si="92"/>
        <v>0</v>
      </c>
      <c r="OK28" t="s">
        <v>256</v>
      </c>
      <c r="OL28" s="25" t="s">
        <v>291</v>
      </c>
      <c r="ON28" s="27">
        <v>0</v>
      </c>
      <c r="OO28" s="65">
        <v>3500</v>
      </c>
      <c r="OQ28" t="s">
        <v>256</v>
      </c>
      <c r="OR28" t="str">
        <f t="shared" si="93"/>
        <v>Départ 8h pour bateau pour Tathon (5h) - arrivée 13h</v>
      </c>
      <c r="OT28" s="27">
        <f t="shared" si="94"/>
        <v>0</v>
      </c>
      <c r="OU28" s="65">
        <f t="shared" si="94"/>
        <v>3500</v>
      </c>
      <c r="OW28" t="s">
        <v>256</v>
      </c>
      <c r="OX28" t="str">
        <f t="shared" si="95"/>
        <v>Départ 8h pour bateau pour Tathon (5h) - arrivée 13h</v>
      </c>
      <c r="OZ28" s="27">
        <f t="shared" si="96"/>
        <v>0</v>
      </c>
      <c r="PA28" s="65">
        <f t="shared" si="96"/>
        <v>3500</v>
      </c>
      <c r="PC28" t="s">
        <v>256</v>
      </c>
      <c r="PD28" t="str">
        <f t="shared" si="97"/>
        <v>Départ 8h pour bateau pour Tathon (5h) - arrivée 13h</v>
      </c>
      <c r="PF28" s="27">
        <f t="shared" si="98"/>
        <v>0</v>
      </c>
      <c r="PG28" s="65">
        <f t="shared" si="98"/>
        <v>3500</v>
      </c>
      <c r="PJ28" s="25" t="s">
        <v>292</v>
      </c>
      <c r="PL28" s="65"/>
      <c r="PM28" s="65"/>
      <c r="PP28" t="str">
        <f t="shared" si="99"/>
        <v>15h distillerie</v>
      </c>
      <c r="PR28">
        <f t="shared" si="100"/>
        <v>0</v>
      </c>
      <c r="PS28">
        <f t="shared" si="100"/>
        <v>0</v>
      </c>
      <c r="PV28" t="str">
        <f t="shared" si="101"/>
        <v>15h distillerie</v>
      </c>
      <c r="PX28">
        <f t="shared" si="102"/>
        <v>0</v>
      </c>
      <c r="PY28">
        <f t="shared" si="102"/>
        <v>0</v>
      </c>
      <c r="QB28" t="str">
        <f t="shared" si="103"/>
        <v>15h distillerie</v>
      </c>
      <c r="QD28">
        <f t="shared" si="104"/>
        <v>0</v>
      </c>
      <c r="QE28">
        <f t="shared" si="104"/>
        <v>0</v>
      </c>
      <c r="QH28" s="25" t="s">
        <v>292</v>
      </c>
      <c r="QI28" s="65"/>
      <c r="QJ28" s="65"/>
      <c r="QN28" t="str">
        <f t="shared" si="105"/>
        <v>15h distillerie</v>
      </c>
      <c r="QO28">
        <f t="shared" si="105"/>
        <v>0</v>
      </c>
      <c r="QP28">
        <f t="shared" si="105"/>
        <v>0</v>
      </c>
      <c r="QT28" t="str">
        <f t="shared" si="106"/>
        <v>15h distillerie</v>
      </c>
      <c r="QU28">
        <f t="shared" si="106"/>
        <v>0</v>
      </c>
      <c r="QV28">
        <f t="shared" si="106"/>
        <v>0</v>
      </c>
      <c r="QZ28" t="str">
        <f t="shared" si="107"/>
        <v>15h distillerie</v>
      </c>
      <c r="RA28">
        <f t="shared" si="107"/>
        <v>0</v>
      </c>
      <c r="RB28">
        <f t="shared" si="107"/>
        <v>0</v>
      </c>
      <c r="RD28" s="25" t="s">
        <v>292</v>
      </c>
      <c r="RE28" s="65"/>
      <c r="RF28" s="65"/>
      <c r="RI28" t="str">
        <f t="shared" si="108"/>
        <v>15h distillerie</v>
      </c>
      <c r="RJ28">
        <f t="shared" si="108"/>
        <v>0</v>
      </c>
      <c r="RK28">
        <f t="shared" si="108"/>
        <v>0</v>
      </c>
      <c r="RN28" t="str">
        <f t="shared" si="109"/>
        <v>15h distillerie</v>
      </c>
      <c r="RO28">
        <f t="shared" si="109"/>
        <v>0</v>
      </c>
      <c r="RP28">
        <f t="shared" si="109"/>
        <v>0</v>
      </c>
      <c r="RS28" t="str">
        <f t="shared" si="110"/>
        <v>15h distillerie</v>
      </c>
      <c r="RT28">
        <f t="shared" si="110"/>
        <v>0</v>
      </c>
      <c r="RU28">
        <f t="shared" si="110"/>
        <v>0</v>
      </c>
      <c r="RW28" s="25" t="s">
        <v>293</v>
      </c>
      <c r="RX28" s="65"/>
      <c r="RY28" s="65"/>
      <c r="SA28">
        <f t="shared" si="111"/>
        <v>0</v>
      </c>
      <c r="SB28" t="str">
        <f t="shared" si="111"/>
        <v>Déjeuner en route (triangle d'or)</v>
      </c>
      <c r="SC28">
        <f t="shared" si="111"/>
        <v>0</v>
      </c>
      <c r="SD28">
        <f t="shared" si="111"/>
        <v>0</v>
      </c>
      <c r="SF28">
        <f t="shared" si="112"/>
        <v>0</v>
      </c>
      <c r="SG28" t="str">
        <f t="shared" si="112"/>
        <v>Déjeuner en route (triangle d'or)</v>
      </c>
      <c r="SH28">
        <f t="shared" si="112"/>
        <v>0</v>
      </c>
      <c r="SI28">
        <f t="shared" si="112"/>
        <v>0</v>
      </c>
      <c r="SK28">
        <f t="shared" si="113"/>
        <v>0</v>
      </c>
      <c r="SL28" t="str">
        <f t="shared" si="0"/>
        <v>Déjeuner en route (triangle d'or)</v>
      </c>
      <c r="SM28">
        <f t="shared" si="0"/>
        <v>0</v>
      </c>
      <c r="SN28">
        <f t="shared" si="0"/>
        <v>0</v>
      </c>
      <c r="SR28" t="s">
        <v>251</v>
      </c>
      <c r="SS28">
        <v>1800</v>
      </c>
      <c r="SW28" t="str">
        <f t="shared" si="114"/>
        <v>naview @prasingh</v>
      </c>
      <c r="SX28">
        <f t="shared" si="114"/>
        <v>1800</v>
      </c>
      <c r="SY28">
        <f t="shared" si="114"/>
        <v>0</v>
      </c>
      <c r="TB28" t="str">
        <f t="shared" si="115"/>
        <v>naview @prasingh</v>
      </c>
      <c r="TC28">
        <f t="shared" si="115"/>
        <v>1800</v>
      </c>
      <c r="TD28">
        <f t="shared" si="115"/>
        <v>0</v>
      </c>
      <c r="TG28" t="str">
        <f t="shared" si="116"/>
        <v>naview @prasingh</v>
      </c>
      <c r="TH28">
        <f t="shared" si="116"/>
        <v>1800</v>
      </c>
      <c r="TI28">
        <f t="shared" si="116"/>
        <v>0</v>
      </c>
    </row>
    <row r="29" spans="1:529" x14ac:dyDescent="0.25">
      <c r="B29" t="s">
        <v>294</v>
      </c>
      <c r="F29" s="27">
        <v>0</v>
      </c>
      <c r="G29" s="27">
        <v>0</v>
      </c>
      <c r="I29" t="str">
        <f t="shared" si="1"/>
        <v/>
      </c>
      <c r="J29" t="str">
        <f t="shared" si="2"/>
        <v>Ferme de crocodile + spectacle éléphants</v>
      </c>
      <c r="N29" s="27">
        <f t="shared" si="3"/>
        <v>0</v>
      </c>
      <c r="O29" s="27">
        <f t="shared" si="3"/>
        <v>0</v>
      </c>
      <c r="P29" s="27"/>
      <c r="Q29" t="str">
        <f t="shared" si="4"/>
        <v/>
      </c>
      <c r="R29" t="str">
        <f t="shared" si="4"/>
        <v>Ferme de crocodile + spectacle éléphants</v>
      </c>
      <c r="V29" s="27">
        <f t="shared" si="5"/>
        <v>0</v>
      </c>
      <c r="W29" s="27">
        <f t="shared" si="5"/>
        <v>0</v>
      </c>
      <c r="X29" s="27"/>
      <c r="Y29" t="str">
        <f t="shared" si="6"/>
        <v/>
      </c>
      <c r="Z29" t="str">
        <f t="shared" si="6"/>
        <v>Ferme de crocodile + spectacle éléphants</v>
      </c>
      <c r="AD29" s="27">
        <f t="shared" si="7"/>
        <v>0</v>
      </c>
      <c r="AE29" s="27">
        <f t="shared" si="7"/>
        <v>0</v>
      </c>
      <c r="AG29" t="s">
        <v>294</v>
      </c>
      <c r="AI29" s="27">
        <v>0</v>
      </c>
      <c r="AJ29" s="27">
        <v>0</v>
      </c>
      <c r="AK29" s="27"/>
      <c r="AL29" t="str">
        <f t="shared" si="8"/>
        <v/>
      </c>
      <c r="AM29" t="str">
        <f t="shared" si="9"/>
        <v>Ferme de crocodile + spectacle éléphants</v>
      </c>
      <c r="AO29" s="27">
        <f t="shared" si="10"/>
        <v>0</v>
      </c>
      <c r="AP29" s="27">
        <f t="shared" si="10"/>
        <v>0</v>
      </c>
      <c r="AQ29" s="27"/>
      <c r="AR29" t="str">
        <f t="shared" si="11"/>
        <v/>
      </c>
      <c r="AS29" t="str">
        <f t="shared" si="11"/>
        <v>Ferme de crocodile + spectacle éléphants</v>
      </c>
      <c r="AU29" s="27">
        <f t="shared" si="12"/>
        <v>0</v>
      </c>
      <c r="AV29" s="27">
        <f t="shared" si="12"/>
        <v>0</v>
      </c>
      <c r="AW29" s="27"/>
      <c r="AX29" t="str">
        <f t="shared" si="13"/>
        <v/>
      </c>
      <c r="AY29" t="str">
        <f t="shared" si="13"/>
        <v>Ferme de crocodile + spectacle éléphants</v>
      </c>
      <c r="BA29" s="27">
        <f t="shared" si="14"/>
        <v>0</v>
      </c>
      <c r="BB29" s="27">
        <f t="shared" si="14"/>
        <v>0</v>
      </c>
      <c r="BC29" s="27"/>
      <c r="BE29" t="s">
        <v>294</v>
      </c>
      <c r="BF29" s="27">
        <v>0</v>
      </c>
      <c r="BG29" s="27">
        <v>0</v>
      </c>
      <c r="BH29" s="65"/>
      <c r="BI29" t="str">
        <f t="shared" si="15"/>
        <v/>
      </c>
      <c r="BJ29" t="str">
        <f t="shared" si="16"/>
        <v>Ferme de crocodile + spectacle éléphants</v>
      </c>
      <c r="BK29" s="27">
        <f t="shared" si="16"/>
        <v>0</v>
      </c>
      <c r="BL29" s="27">
        <f t="shared" si="16"/>
        <v>0</v>
      </c>
      <c r="BM29" s="27"/>
      <c r="BN29" t="str">
        <f t="shared" si="17"/>
        <v/>
      </c>
      <c r="BO29" t="str">
        <f t="shared" si="17"/>
        <v>Ferme de crocodile + spectacle éléphants</v>
      </c>
      <c r="BP29" s="27">
        <f t="shared" si="17"/>
        <v>0</v>
      </c>
      <c r="BQ29" s="27">
        <f t="shared" si="17"/>
        <v>0</v>
      </c>
      <c r="BR29" s="27"/>
      <c r="BS29" s="27" t="str">
        <f t="shared" si="18"/>
        <v/>
      </c>
      <c r="BT29" t="str">
        <f t="shared" si="18"/>
        <v>Ferme de crocodile + spectacle éléphants</v>
      </c>
      <c r="BU29" s="27">
        <f t="shared" si="18"/>
        <v>0</v>
      </c>
      <c r="BV29" s="27">
        <f t="shared" si="18"/>
        <v>0</v>
      </c>
      <c r="BX29" t="s">
        <v>294</v>
      </c>
      <c r="BY29" s="27">
        <v>0</v>
      </c>
      <c r="BZ29" s="27">
        <v>0</v>
      </c>
      <c r="CA29" s="65"/>
      <c r="CB29" t="str">
        <f t="shared" si="19"/>
        <v/>
      </c>
      <c r="CC29" t="str">
        <f t="shared" si="20"/>
        <v>Ferme de crocodile + spectacle éléphants</v>
      </c>
      <c r="CD29" s="27">
        <f t="shared" si="20"/>
        <v>0</v>
      </c>
      <c r="CE29" s="27">
        <f t="shared" si="20"/>
        <v>0</v>
      </c>
      <c r="CF29" s="27"/>
      <c r="CG29" t="str">
        <f t="shared" si="21"/>
        <v/>
      </c>
      <c r="CH29" t="str">
        <f t="shared" si="21"/>
        <v>Ferme de crocodile + spectacle éléphants</v>
      </c>
      <c r="CI29" s="27">
        <f t="shared" si="22"/>
        <v>0</v>
      </c>
      <c r="CJ29" s="27">
        <f t="shared" si="23"/>
        <v>0</v>
      </c>
      <c r="CK29" s="27"/>
      <c r="CL29" t="str">
        <f t="shared" si="24"/>
        <v/>
      </c>
      <c r="CM29" t="str">
        <f t="shared" si="24"/>
        <v>Ferme de crocodile + spectacle éléphants</v>
      </c>
      <c r="CN29" s="27">
        <f t="shared" si="24"/>
        <v>0</v>
      </c>
      <c r="CO29" s="27">
        <f t="shared" si="24"/>
        <v>0</v>
      </c>
      <c r="CP29" s="27"/>
      <c r="CR29" t="s">
        <v>294</v>
      </c>
      <c r="CS29" s="27">
        <v>0</v>
      </c>
      <c r="CT29" s="27">
        <v>0</v>
      </c>
      <c r="CU29" s="65"/>
      <c r="CV29" t="str">
        <f t="shared" si="25"/>
        <v/>
      </c>
      <c r="CW29" t="str">
        <f t="shared" si="26"/>
        <v>Ferme de crocodile + spectacle éléphants</v>
      </c>
      <c r="CX29" s="27">
        <f t="shared" si="26"/>
        <v>0</v>
      </c>
      <c r="CY29" s="27">
        <f t="shared" si="26"/>
        <v>0</v>
      </c>
      <c r="CZ29" s="27"/>
      <c r="DA29" t="str">
        <f t="shared" si="27"/>
        <v/>
      </c>
      <c r="DB29" t="str">
        <f t="shared" si="28"/>
        <v>Ferme de crocodile + spectacle éléphants</v>
      </c>
      <c r="DC29" s="27">
        <f t="shared" si="28"/>
        <v>0</v>
      </c>
      <c r="DD29" s="27">
        <f t="shared" si="28"/>
        <v>0</v>
      </c>
      <c r="DE29" s="27"/>
      <c r="DF29" t="str">
        <f t="shared" si="29"/>
        <v/>
      </c>
      <c r="DG29" t="str">
        <f t="shared" si="30"/>
        <v>Ferme de crocodile + spectacle éléphants</v>
      </c>
      <c r="DH29" s="27">
        <f t="shared" si="30"/>
        <v>0</v>
      </c>
      <c r="DI29" s="27">
        <f t="shared" si="30"/>
        <v>0</v>
      </c>
      <c r="DJ29" s="27"/>
      <c r="DL29" t="s">
        <v>294</v>
      </c>
      <c r="DM29" s="27">
        <v>0</v>
      </c>
      <c r="DN29" s="27">
        <v>0</v>
      </c>
      <c r="DP29" t="str">
        <f t="shared" si="31"/>
        <v/>
      </c>
      <c r="DQ29" t="str">
        <f t="shared" si="32"/>
        <v>Ferme de crocodile + spectacle éléphants</v>
      </c>
      <c r="DR29" s="27">
        <f t="shared" si="32"/>
        <v>0</v>
      </c>
      <c r="DS29" s="27">
        <f t="shared" si="32"/>
        <v>0</v>
      </c>
      <c r="DU29" t="str">
        <f t="shared" si="33"/>
        <v/>
      </c>
      <c r="DV29" t="str">
        <f t="shared" si="33"/>
        <v>Ferme de crocodile + spectacle éléphants</v>
      </c>
      <c r="DW29" s="27">
        <f t="shared" si="33"/>
        <v>0</v>
      </c>
      <c r="DX29" s="27">
        <f t="shared" si="33"/>
        <v>0</v>
      </c>
      <c r="DZ29" t="str">
        <f t="shared" si="34"/>
        <v/>
      </c>
      <c r="EA29" t="str">
        <f t="shared" si="34"/>
        <v>Ferme de crocodile + spectacle éléphants</v>
      </c>
      <c r="EB29" s="27">
        <f t="shared" si="34"/>
        <v>0</v>
      </c>
      <c r="EC29" s="27">
        <f t="shared" si="34"/>
        <v>0</v>
      </c>
      <c r="EF29" t="s">
        <v>295</v>
      </c>
      <c r="EG29" s="27">
        <v>9</v>
      </c>
      <c r="EH29" s="27">
        <v>9</v>
      </c>
      <c r="EJ29" t="str">
        <f t="shared" si="35"/>
        <v/>
      </c>
      <c r="EK29" t="str">
        <f t="shared" si="36"/>
        <v>Ticket Klong</v>
      </c>
      <c r="EL29" s="27">
        <f t="shared" si="36"/>
        <v>9</v>
      </c>
      <c r="EM29" s="27">
        <f t="shared" si="36"/>
        <v>9</v>
      </c>
      <c r="EO29" t="str">
        <f t="shared" si="37"/>
        <v/>
      </c>
      <c r="EP29" t="str">
        <f t="shared" si="37"/>
        <v>Ticket Klong</v>
      </c>
      <c r="EQ29" s="27">
        <f t="shared" si="37"/>
        <v>9</v>
      </c>
      <c r="ER29" s="27">
        <f t="shared" si="37"/>
        <v>9</v>
      </c>
      <c r="ET29" t="str">
        <f t="shared" si="38"/>
        <v/>
      </c>
      <c r="EU29" t="str">
        <f t="shared" si="38"/>
        <v>Ticket Klong</v>
      </c>
      <c r="EV29" s="27">
        <f t="shared" si="38"/>
        <v>9</v>
      </c>
      <c r="EW29" s="27">
        <f t="shared" si="38"/>
        <v>9</v>
      </c>
      <c r="EZ29" t="s">
        <v>295</v>
      </c>
      <c r="FA29" s="27">
        <v>9</v>
      </c>
      <c r="FB29" s="27">
        <v>9</v>
      </c>
      <c r="FD29" t="str">
        <f t="shared" si="39"/>
        <v/>
      </c>
      <c r="FE29" t="str">
        <f t="shared" si="40"/>
        <v>Ticket Klong</v>
      </c>
      <c r="FF29" s="27">
        <f t="shared" si="40"/>
        <v>9</v>
      </c>
      <c r="FG29" s="27">
        <f t="shared" si="40"/>
        <v>9</v>
      </c>
      <c r="FI29" t="str">
        <f t="shared" si="41"/>
        <v/>
      </c>
      <c r="FJ29" t="str">
        <f t="shared" si="41"/>
        <v>Ticket Klong</v>
      </c>
      <c r="FK29" s="27">
        <f t="shared" si="41"/>
        <v>9</v>
      </c>
      <c r="FL29" s="27">
        <f t="shared" si="41"/>
        <v>9</v>
      </c>
      <c r="FN29" t="str">
        <f t="shared" si="42"/>
        <v/>
      </c>
      <c r="FO29" t="str">
        <f t="shared" si="42"/>
        <v>Ticket Klong</v>
      </c>
      <c r="FP29" s="27">
        <f t="shared" si="42"/>
        <v>9</v>
      </c>
      <c r="FQ29" s="27">
        <f t="shared" si="42"/>
        <v>9</v>
      </c>
      <c r="FS29" t="s">
        <v>295</v>
      </c>
      <c r="FT29" s="27">
        <v>9</v>
      </c>
      <c r="FU29" s="27">
        <v>9</v>
      </c>
      <c r="FW29" t="str">
        <f t="shared" si="43"/>
        <v/>
      </c>
      <c r="FX29" t="str">
        <f t="shared" si="44"/>
        <v>Ticket Klong</v>
      </c>
      <c r="FY29" s="27">
        <f t="shared" si="44"/>
        <v>9</v>
      </c>
      <c r="FZ29" s="27">
        <f t="shared" si="44"/>
        <v>9</v>
      </c>
      <c r="GB29" t="str">
        <f t="shared" si="45"/>
        <v/>
      </c>
      <c r="GC29" t="str">
        <f t="shared" si="45"/>
        <v>Ticket Klong</v>
      </c>
      <c r="GD29" s="27">
        <f t="shared" si="45"/>
        <v>9</v>
      </c>
      <c r="GE29" s="27">
        <f t="shared" si="45"/>
        <v>9</v>
      </c>
      <c r="GG29" t="str">
        <f t="shared" si="46"/>
        <v/>
      </c>
      <c r="GH29" t="str">
        <f t="shared" si="46"/>
        <v>Ticket Klong</v>
      </c>
      <c r="GI29" s="27">
        <f t="shared" si="46"/>
        <v>9</v>
      </c>
      <c r="GJ29" s="27">
        <f t="shared" si="46"/>
        <v>9</v>
      </c>
      <c r="GL29" t="s">
        <v>295</v>
      </c>
      <c r="GM29" s="27">
        <v>9</v>
      </c>
      <c r="GN29" s="27">
        <v>9</v>
      </c>
      <c r="GP29" t="str">
        <f t="shared" si="47"/>
        <v/>
      </c>
      <c r="GQ29" t="str">
        <f t="shared" si="48"/>
        <v>Ticket Klong</v>
      </c>
      <c r="GR29" s="27">
        <f t="shared" si="48"/>
        <v>9</v>
      </c>
      <c r="GS29" s="27">
        <f t="shared" si="48"/>
        <v>9</v>
      </c>
      <c r="GU29" t="str">
        <f t="shared" si="49"/>
        <v/>
      </c>
      <c r="GV29" t="str">
        <f t="shared" si="49"/>
        <v>Ticket Klong</v>
      </c>
      <c r="GW29" s="27">
        <f t="shared" si="49"/>
        <v>9</v>
      </c>
      <c r="GX29" s="27">
        <f t="shared" si="49"/>
        <v>9</v>
      </c>
      <c r="GZ29" t="str">
        <f t="shared" si="50"/>
        <v/>
      </c>
      <c r="HA29" t="str">
        <f t="shared" si="50"/>
        <v>Ticket Klong</v>
      </c>
      <c r="HB29" s="27">
        <f t="shared" si="50"/>
        <v>9</v>
      </c>
      <c r="HC29" s="27">
        <f t="shared" si="50"/>
        <v>9</v>
      </c>
      <c r="HE29" t="s">
        <v>287</v>
      </c>
      <c r="HF29" s="27">
        <v>0</v>
      </c>
      <c r="HG29" s="27">
        <v>2700</v>
      </c>
      <c r="HI29" t="str">
        <f t="shared" si="51"/>
        <v/>
      </c>
      <c r="HJ29" t="str">
        <f t="shared" si="52"/>
        <v>Taxi pour l'embarcadère (van à la journée)</v>
      </c>
      <c r="HK29">
        <f t="shared" si="52"/>
        <v>0</v>
      </c>
      <c r="HL29">
        <f t="shared" si="52"/>
        <v>2700</v>
      </c>
      <c r="HN29" t="str">
        <f t="shared" si="53"/>
        <v/>
      </c>
      <c r="HO29" t="str">
        <f t="shared" si="53"/>
        <v>Taxi pour l'embarcadère (van à la journée)</v>
      </c>
      <c r="HP29">
        <f t="shared" si="53"/>
        <v>0</v>
      </c>
      <c r="HQ29">
        <f t="shared" si="53"/>
        <v>2700</v>
      </c>
      <c r="HS29" t="str">
        <f t="shared" si="54"/>
        <v/>
      </c>
      <c r="HT29" t="str">
        <f t="shared" si="54"/>
        <v>Taxi pour l'embarcadère (van à la journée)</v>
      </c>
      <c r="HU29">
        <f t="shared" si="54"/>
        <v>0</v>
      </c>
      <c r="HV29">
        <f t="shared" si="54"/>
        <v>2700</v>
      </c>
      <c r="HX29" t="s">
        <v>287</v>
      </c>
      <c r="HY29" s="27">
        <v>0</v>
      </c>
      <c r="HZ29" s="27">
        <v>2700</v>
      </c>
      <c r="IB29" t="str">
        <f t="shared" si="55"/>
        <v/>
      </c>
      <c r="IC29" t="str">
        <f t="shared" si="56"/>
        <v>Taxi pour l'embarcadère (van à la journée)</v>
      </c>
      <c r="ID29">
        <f t="shared" si="56"/>
        <v>0</v>
      </c>
      <c r="IE29">
        <f t="shared" si="56"/>
        <v>2700</v>
      </c>
      <c r="IG29" t="str">
        <f t="shared" si="57"/>
        <v/>
      </c>
      <c r="IH29" t="str">
        <f t="shared" si="58"/>
        <v>Taxi pour l'embarcadère (van à la journée)</v>
      </c>
      <c r="II29">
        <f t="shared" si="58"/>
        <v>0</v>
      </c>
      <c r="IJ29">
        <f t="shared" si="58"/>
        <v>2700</v>
      </c>
      <c r="IL29" t="str">
        <f t="shared" si="59"/>
        <v/>
      </c>
      <c r="IM29" t="str">
        <f t="shared" si="60"/>
        <v>Taxi pour l'embarcadère (van à la journée)</v>
      </c>
      <c r="IN29">
        <f t="shared" si="60"/>
        <v>0</v>
      </c>
      <c r="IO29">
        <f t="shared" si="60"/>
        <v>2700</v>
      </c>
      <c r="IR29" t="s">
        <v>236</v>
      </c>
      <c r="IV29" s="65">
        <v>1620</v>
      </c>
      <c r="IW29" s="65">
        <v>0</v>
      </c>
      <c r="IZ29" t="str">
        <f t="shared" si="61"/>
        <v>Hôtel New Siam Palace ville</v>
      </c>
      <c r="JD29" s="27">
        <f t="shared" si="62"/>
        <v>1620</v>
      </c>
      <c r="JE29" s="65">
        <f t="shared" si="62"/>
        <v>0</v>
      </c>
      <c r="JH29" t="str">
        <f t="shared" si="63"/>
        <v>Hôtel New Siam Palace ville</v>
      </c>
      <c r="JL29" s="27">
        <f t="shared" si="64"/>
        <v>1620</v>
      </c>
      <c r="JM29" s="65">
        <f t="shared" si="64"/>
        <v>0</v>
      </c>
      <c r="JP29" t="str">
        <f t="shared" si="65"/>
        <v>Hôtel New Siam Palace ville</v>
      </c>
      <c r="JT29" s="27">
        <f t="shared" si="66"/>
        <v>1620</v>
      </c>
      <c r="JU29" s="65">
        <f t="shared" si="66"/>
        <v>0</v>
      </c>
      <c r="JX29" t="s">
        <v>236</v>
      </c>
      <c r="JZ29" s="65">
        <v>1620</v>
      </c>
      <c r="KA29" s="65">
        <v>0</v>
      </c>
      <c r="KD29" t="s">
        <v>296</v>
      </c>
      <c r="KF29" s="27">
        <f t="shared" si="67"/>
        <v>1620</v>
      </c>
      <c r="KG29" s="65">
        <f t="shared" si="67"/>
        <v>0</v>
      </c>
      <c r="KJ29" t="s">
        <v>296</v>
      </c>
      <c r="KL29" s="27">
        <f t="shared" si="68"/>
        <v>1620</v>
      </c>
      <c r="KM29" s="65">
        <f t="shared" si="68"/>
        <v>0</v>
      </c>
      <c r="KP29" t="s">
        <v>296</v>
      </c>
      <c r="KR29" s="27">
        <f t="shared" si="69"/>
        <v>1620</v>
      </c>
      <c r="KS29" s="65">
        <f t="shared" si="69"/>
        <v>0</v>
      </c>
      <c r="KV29" t="s">
        <v>236</v>
      </c>
      <c r="KX29" s="65">
        <v>1620</v>
      </c>
      <c r="KY29" s="65">
        <v>0</v>
      </c>
      <c r="LB29" t="s">
        <v>296</v>
      </c>
      <c r="LD29" s="27">
        <f t="shared" si="70"/>
        <v>1620</v>
      </c>
      <c r="LE29" s="65">
        <f t="shared" si="70"/>
        <v>0</v>
      </c>
      <c r="LH29" t="str">
        <f t="shared" si="71"/>
        <v>atrium boutique hotel</v>
      </c>
      <c r="LJ29" s="27">
        <f t="shared" si="72"/>
        <v>1620</v>
      </c>
      <c r="LK29" s="65">
        <f t="shared" si="72"/>
        <v>0</v>
      </c>
      <c r="LN29" t="str">
        <f t="shared" si="73"/>
        <v>atrium boutique hotel</v>
      </c>
      <c r="LP29" s="27">
        <f t="shared" si="74"/>
        <v>1620</v>
      </c>
      <c r="LQ29" s="65">
        <f t="shared" si="74"/>
        <v>0</v>
      </c>
      <c r="LT29" t="s">
        <v>236</v>
      </c>
      <c r="LV29" s="65">
        <v>1620</v>
      </c>
      <c r="LW29" s="65">
        <v>0</v>
      </c>
      <c r="LZ29" t="str">
        <f t="shared" si="75"/>
        <v>Hôtel New Siam Palace ville</v>
      </c>
      <c r="MB29" s="27">
        <f t="shared" si="76"/>
        <v>1620</v>
      </c>
      <c r="MC29" s="65">
        <f t="shared" si="76"/>
        <v>0</v>
      </c>
      <c r="MF29" t="str">
        <f t="shared" si="77"/>
        <v>Hôtel New Siam Palace ville</v>
      </c>
      <c r="MH29" s="27">
        <f t="shared" si="78"/>
        <v>1620</v>
      </c>
      <c r="MI29" s="65">
        <f t="shared" si="78"/>
        <v>0</v>
      </c>
      <c r="ML29" t="str">
        <f t="shared" si="79"/>
        <v>Hôtel New Siam Palace ville</v>
      </c>
      <c r="MN29" s="27">
        <f t="shared" si="80"/>
        <v>1620</v>
      </c>
      <c r="MO29" s="65">
        <f t="shared" si="80"/>
        <v>0</v>
      </c>
      <c r="MQ29" t="s">
        <v>263</v>
      </c>
      <c r="MS29" s="27"/>
      <c r="MT29" s="27">
        <v>2600</v>
      </c>
      <c r="MW29" t="str">
        <f t="shared" si="81"/>
        <v>Van à la journée</v>
      </c>
      <c r="MY29" s="27">
        <f t="shared" si="82"/>
        <v>0</v>
      </c>
      <c r="MZ29" s="65">
        <f t="shared" si="82"/>
        <v>2600</v>
      </c>
      <c r="NC29" t="str">
        <f t="shared" si="83"/>
        <v>Van à la journée</v>
      </c>
      <c r="NE29" s="27">
        <f t="shared" si="84"/>
        <v>0</v>
      </c>
      <c r="NF29" s="65">
        <f t="shared" si="84"/>
        <v>2600</v>
      </c>
      <c r="NI29" t="str">
        <f t="shared" si="85"/>
        <v>Van à la journée</v>
      </c>
      <c r="NK29" s="27">
        <f t="shared" si="86"/>
        <v>0</v>
      </c>
      <c r="NL29" s="65">
        <f t="shared" si="86"/>
        <v>2600</v>
      </c>
      <c r="NN29" s="25" t="s">
        <v>297</v>
      </c>
      <c r="NP29">
        <v>4950</v>
      </c>
      <c r="NQ29" s="27">
        <v>4950</v>
      </c>
      <c r="NT29" t="str">
        <f t="shared" si="87"/>
        <v>Riviere kwai jungle raft</v>
      </c>
      <c r="NV29" s="27">
        <f t="shared" si="88"/>
        <v>4950</v>
      </c>
      <c r="NW29" s="65">
        <f t="shared" si="88"/>
        <v>4950</v>
      </c>
      <c r="NZ29" t="str">
        <f t="shared" si="89"/>
        <v>Riviere kwai jungle raft</v>
      </c>
      <c r="OB29" s="27">
        <f t="shared" si="90"/>
        <v>4950</v>
      </c>
      <c r="OC29" s="65">
        <f t="shared" si="90"/>
        <v>4950</v>
      </c>
      <c r="OF29" t="str">
        <f t="shared" si="91"/>
        <v>Riviere kwai jungle raft</v>
      </c>
      <c r="OH29" s="27">
        <f t="shared" si="92"/>
        <v>4950</v>
      </c>
      <c r="OI29" s="65">
        <f t="shared" si="92"/>
        <v>4950</v>
      </c>
      <c r="OL29" s="25" t="s">
        <v>298</v>
      </c>
      <c r="ON29" s="27"/>
      <c r="OO29" s="65">
        <v>0</v>
      </c>
      <c r="OR29" t="str">
        <f t="shared" si="93"/>
        <v>Déjeuner sur place</v>
      </c>
      <c r="OT29" s="27">
        <f t="shared" si="94"/>
        <v>0</v>
      </c>
      <c r="OU29" s="65">
        <f t="shared" si="94"/>
        <v>0</v>
      </c>
      <c r="OX29" t="str">
        <f t="shared" si="95"/>
        <v>Déjeuner sur place</v>
      </c>
      <c r="OZ29" s="27">
        <f t="shared" si="96"/>
        <v>0</v>
      </c>
      <c r="PA29" s="65">
        <f t="shared" si="96"/>
        <v>0</v>
      </c>
      <c r="PD29" t="str">
        <f t="shared" si="97"/>
        <v>Déjeuner sur place</v>
      </c>
      <c r="PF29" s="27">
        <f t="shared" si="98"/>
        <v>0</v>
      </c>
      <c r="PG29" s="65">
        <f t="shared" si="98"/>
        <v>0</v>
      </c>
      <c r="PJ29" t="s">
        <v>299</v>
      </c>
      <c r="PL29" s="27"/>
      <c r="PM29" s="27">
        <v>2600</v>
      </c>
      <c r="PP29" t="str">
        <f t="shared" si="99"/>
        <v>van à la journée</v>
      </c>
      <c r="PR29">
        <f t="shared" si="100"/>
        <v>0</v>
      </c>
      <c r="PS29">
        <f t="shared" si="100"/>
        <v>2600</v>
      </c>
      <c r="PV29" t="str">
        <f t="shared" si="101"/>
        <v>van à la journée</v>
      </c>
      <c r="PX29">
        <f t="shared" si="102"/>
        <v>0</v>
      </c>
      <c r="PY29">
        <f t="shared" si="102"/>
        <v>2600</v>
      </c>
      <c r="QB29" t="str">
        <f t="shared" si="103"/>
        <v>van à la journée</v>
      </c>
      <c r="QD29">
        <f t="shared" si="104"/>
        <v>0</v>
      </c>
      <c r="QE29">
        <f t="shared" si="104"/>
        <v>2600</v>
      </c>
      <c r="QH29" t="s">
        <v>299</v>
      </c>
      <c r="QI29" s="27"/>
      <c r="QJ29" s="27">
        <v>2300</v>
      </c>
      <c r="QN29" t="str">
        <f t="shared" si="105"/>
        <v>van à la journée</v>
      </c>
      <c r="QO29">
        <f t="shared" si="105"/>
        <v>0</v>
      </c>
      <c r="QP29">
        <f t="shared" si="105"/>
        <v>2300</v>
      </c>
      <c r="QT29" t="str">
        <f t="shared" si="106"/>
        <v>van à la journée</v>
      </c>
      <c r="QU29">
        <f t="shared" si="106"/>
        <v>0</v>
      </c>
      <c r="QV29">
        <f t="shared" si="106"/>
        <v>2300</v>
      </c>
      <c r="QZ29" t="str">
        <f t="shared" si="107"/>
        <v>van à la journée</v>
      </c>
      <c r="RA29">
        <f t="shared" si="107"/>
        <v>0</v>
      </c>
      <c r="RB29">
        <f t="shared" si="107"/>
        <v>2300</v>
      </c>
      <c r="RD29" t="s">
        <v>299</v>
      </c>
      <c r="RE29" s="27"/>
      <c r="RF29" s="27">
        <v>2300</v>
      </c>
      <c r="RI29" t="str">
        <f t="shared" si="108"/>
        <v>van à la journée</v>
      </c>
      <c r="RJ29">
        <f t="shared" si="108"/>
        <v>0</v>
      </c>
      <c r="RK29">
        <f t="shared" si="108"/>
        <v>2300</v>
      </c>
      <c r="RN29" t="str">
        <f t="shared" si="109"/>
        <v>van à la journée</v>
      </c>
      <c r="RO29">
        <f t="shared" si="109"/>
        <v>0</v>
      </c>
      <c r="RP29">
        <f t="shared" si="109"/>
        <v>2300</v>
      </c>
      <c r="RS29" t="str">
        <f t="shared" si="110"/>
        <v>van à la journée</v>
      </c>
      <c r="RT29">
        <f t="shared" si="110"/>
        <v>0</v>
      </c>
      <c r="RU29">
        <f t="shared" si="110"/>
        <v>2300</v>
      </c>
      <c r="RW29" s="25" t="s">
        <v>300</v>
      </c>
      <c r="RX29" s="65"/>
      <c r="RY29" s="65"/>
      <c r="SA29">
        <f t="shared" si="111"/>
        <v>0</v>
      </c>
      <c r="SB29" t="str">
        <f t="shared" si="111"/>
        <v>Départ à 13h pour Choui Fong</v>
      </c>
      <c r="SC29">
        <f t="shared" si="111"/>
        <v>0</v>
      </c>
      <c r="SD29">
        <f t="shared" si="111"/>
        <v>0</v>
      </c>
      <c r="SF29">
        <f t="shared" si="112"/>
        <v>0</v>
      </c>
      <c r="SG29" t="str">
        <f t="shared" si="112"/>
        <v>Départ à 13h pour Choui Fong</v>
      </c>
      <c r="SH29">
        <f t="shared" si="112"/>
        <v>0</v>
      </c>
      <c r="SI29">
        <f t="shared" si="112"/>
        <v>0</v>
      </c>
      <c r="SK29">
        <f t="shared" si="113"/>
        <v>0</v>
      </c>
      <c r="SL29" t="str">
        <f t="shared" si="0"/>
        <v>Départ à 13h pour Choui Fong</v>
      </c>
      <c r="SM29">
        <f t="shared" si="0"/>
        <v>0</v>
      </c>
      <c r="SN29">
        <f t="shared" si="0"/>
        <v>0</v>
      </c>
      <c r="SQ29" t="s">
        <v>301</v>
      </c>
      <c r="SR29" s="25" t="s">
        <v>302</v>
      </c>
      <c r="SS29" s="65"/>
      <c r="ST29" s="65">
        <v>4000</v>
      </c>
      <c r="SV29" t="s">
        <v>301</v>
      </c>
      <c r="SW29" t="str">
        <f t="shared" si="114"/>
        <v>Départ 8h de l'hôtel pour rejoindre plantation de café Suan Lahu (2h de route)</v>
      </c>
      <c r="SX29">
        <f t="shared" si="114"/>
        <v>0</v>
      </c>
      <c r="SY29">
        <f t="shared" si="114"/>
        <v>4000</v>
      </c>
      <c r="TA29" t="s">
        <v>301</v>
      </c>
      <c r="TB29" t="str">
        <f t="shared" si="115"/>
        <v>Départ 8h de l'hôtel pour rejoindre plantation de café Suan Lahu (2h de route)</v>
      </c>
      <c r="TC29">
        <f t="shared" si="115"/>
        <v>0</v>
      </c>
      <c r="TD29">
        <f t="shared" si="115"/>
        <v>4000</v>
      </c>
      <c r="TF29" t="s">
        <v>301</v>
      </c>
      <c r="TG29" t="str">
        <f t="shared" si="116"/>
        <v>Départ 8h de l'hôtel pour rejoindre plantation de café Suan Lahu (2h de route)</v>
      </c>
      <c r="TH29">
        <f t="shared" si="116"/>
        <v>0</v>
      </c>
      <c r="TI29">
        <f t="shared" si="116"/>
        <v>4000</v>
      </c>
    </row>
    <row r="30" spans="1:529" x14ac:dyDescent="0.25">
      <c r="B30" t="s">
        <v>303</v>
      </c>
      <c r="F30" s="27"/>
      <c r="G30" s="27">
        <v>3500</v>
      </c>
      <c r="I30" t="str">
        <f t="shared" si="1"/>
        <v/>
      </c>
      <c r="J30" t="str">
        <f t="shared" si="2"/>
        <v>Taxi van pour la journée</v>
      </c>
      <c r="N30" s="27">
        <f t="shared" si="3"/>
        <v>0</v>
      </c>
      <c r="O30" s="27">
        <f t="shared" si="3"/>
        <v>3500</v>
      </c>
      <c r="P30" s="27"/>
      <c r="Q30" t="str">
        <f t="shared" si="4"/>
        <v/>
      </c>
      <c r="R30" t="str">
        <f t="shared" si="4"/>
        <v>Taxi van pour la journée</v>
      </c>
      <c r="V30" s="27">
        <f t="shared" si="5"/>
        <v>0</v>
      </c>
      <c r="W30" s="27">
        <f t="shared" si="5"/>
        <v>3500</v>
      </c>
      <c r="X30" s="27"/>
      <c r="Y30" t="str">
        <f t="shared" si="6"/>
        <v/>
      </c>
      <c r="Z30" t="str">
        <f t="shared" si="6"/>
        <v>Taxi van pour la journée</v>
      </c>
      <c r="AD30" s="27">
        <f t="shared" si="7"/>
        <v>0</v>
      </c>
      <c r="AE30" s="27">
        <f t="shared" si="7"/>
        <v>3500</v>
      </c>
      <c r="AG30" t="s">
        <v>303</v>
      </c>
      <c r="AI30" s="27">
        <v>0</v>
      </c>
      <c r="AJ30" s="27">
        <v>3500</v>
      </c>
      <c r="AK30" s="27"/>
      <c r="AL30" t="str">
        <f t="shared" si="8"/>
        <v/>
      </c>
      <c r="AM30" t="str">
        <f t="shared" si="9"/>
        <v>Taxi van pour la journée</v>
      </c>
      <c r="AO30" s="27">
        <f t="shared" si="10"/>
        <v>0</v>
      </c>
      <c r="AP30" s="27">
        <f t="shared" si="10"/>
        <v>3500</v>
      </c>
      <c r="AQ30" s="27"/>
      <c r="AR30" t="str">
        <f t="shared" si="11"/>
        <v/>
      </c>
      <c r="AS30" t="str">
        <f t="shared" si="11"/>
        <v>Taxi van pour la journée</v>
      </c>
      <c r="AU30" s="27">
        <f t="shared" si="12"/>
        <v>0</v>
      </c>
      <c r="AV30" s="27">
        <f t="shared" si="12"/>
        <v>3500</v>
      </c>
      <c r="AW30" s="27"/>
      <c r="AX30" t="str">
        <f t="shared" si="13"/>
        <v/>
      </c>
      <c r="AY30" t="str">
        <f t="shared" si="13"/>
        <v>Taxi van pour la journée</v>
      </c>
      <c r="BA30" s="27">
        <f t="shared" si="14"/>
        <v>0</v>
      </c>
      <c r="BB30" s="27">
        <f t="shared" si="14"/>
        <v>3500</v>
      </c>
      <c r="BC30" s="27"/>
      <c r="BE30" t="s">
        <v>303</v>
      </c>
      <c r="BF30" s="27">
        <v>0</v>
      </c>
      <c r="BG30" s="27">
        <v>3500</v>
      </c>
      <c r="BH30" s="65"/>
      <c r="BI30" t="str">
        <f t="shared" si="15"/>
        <v/>
      </c>
      <c r="BJ30" t="str">
        <f t="shared" si="16"/>
        <v>Taxi van pour la journée</v>
      </c>
      <c r="BK30" s="27">
        <f t="shared" si="16"/>
        <v>0</v>
      </c>
      <c r="BL30" s="27">
        <f t="shared" si="16"/>
        <v>3500</v>
      </c>
      <c r="BM30" s="27"/>
      <c r="BN30" t="str">
        <f t="shared" si="17"/>
        <v/>
      </c>
      <c r="BO30" t="str">
        <f t="shared" si="17"/>
        <v>Taxi van pour la journée</v>
      </c>
      <c r="BP30" s="27">
        <f t="shared" si="17"/>
        <v>0</v>
      </c>
      <c r="BQ30" s="27">
        <f t="shared" si="17"/>
        <v>3500</v>
      </c>
      <c r="BR30" s="27"/>
      <c r="BS30" s="27" t="str">
        <f t="shared" si="18"/>
        <v/>
      </c>
      <c r="BT30" t="str">
        <f t="shared" si="18"/>
        <v>Taxi van pour la journée</v>
      </c>
      <c r="BU30" s="27">
        <f t="shared" si="18"/>
        <v>0</v>
      </c>
      <c r="BV30" s="27">
        <f t="shared" si="18"/>
        <v>3500</v>
      </c>
      <c r="BX30" t="s">
        <v>303</v>
      </c>
      <c r="BY30" s="27">
        <v>0</v>
      </c>
      <c r="BZ30" s="27">
        <v>3500</v>
      </c>
      <c r="CA30" s="65"/>
      <c r="CB30" t="str">
        <f t="shared" si="19"/>
        <v/>
      </c>
      <c r="CC30" t="str">
        <f t="shared" si="20"/>
        <v>Taxi van pour la journée</v>
      </c>
      <c r="CD30" s="27">
        <f t="shared" si="20"/>
        <v>0</v>
      </c>
      <c r="CE30" s="27">
        <f t="shared" si="20"/>
        <v>3500</v>
      </c>
      <c r="CF30" s="27"/>
      <c r="CG30" t="str">
        <f t="shared" si="21"/>
        <v/>
      </c>
      <c r="CH30" t="str">
        <f t="shared" si="21"/>
        <v>Taxi van pour la journée</v>
      </c>
      <c r="CI30" s="27">
        <f t="shared" si="22"/>
        <v>0</v>
      </c>
      <c r="CJ30" s="27">
        <f t="shared" si="23"/>
        <v>3500</v>
      </c>
      <c r="CK30" s="27"/>
      <c r="CL30" t="str">
        <f t="shared" si="24"/>
        <v/>
      </c>
      <c r="CM30" t="str">
        <f t="shared" si="24"/>
        <v>Taxi van pour la journée</v>
      </c>
      <c r="CN30" s="27">
        <f t="shared" si="24"/>
        <v>0</v>
      </c>
      <c r="CO30" s="27">
        <f t="shared" si="24"/>
        <v>3500</v>
      </c>
      <c r="CP30" s="27"/>
      <c r="CR30" t="s">
        <v>303</v>
      </c>
      <c r="CS30" s="27">
        <v>0</v>
      </c>
      <c r="CT30" s="27">
        <v>3500</v>
      </c>
      <c r="CU30" s="65"/>
      <c r="CV30" t="str">
        <f t="shared" si="25"/>
        <v/>
      </c>
      <c r="CW30" t="str">
        <f t="shared" si="26"/>
        <v>Taxi van pour la journée</v>
      </c>
      <c r="CX30" s="27">
        <f t="shared" si="26"/>
        <v>0</v>
      </c>
      <c r="CY30" s="27">
        <f t="shared" si="26"/>
        <v>3500</v>
      </c>
      <c r="CZ30" s="27"/>
      <c r="DA30" t="str">
        <f t="shared" si="27"/>
        <v/>
      </c>
      <c r="DB30" t="str">
        <f t="shared" si="28"/>
        <v>Taxi van pour la journée</v>
      </c>
      <c r="DC30" s="27">
        <f t="shared" si="28"/>
        <v>0</v>
      </c>
      <c r="DD30" s="27">
        <f t="shared" si="28"/>
        <v>3500</v>
      </c>
      <c r="DE30" s="27"/>
      <c r="DF30" t="str">
        <f t="shared" si="29"/>
        <v/>
      </c>
      <c r="DG30" t="str">
        <f t="shared" si="30"/>
        <v>Taxi van pour la journée</v>
      </c>
      <c r="DH30" s="27">
        <f t="shared" si="30"/>
        <v>0</v>
      </c>
      <c r="DI30" s="27">
        <f t="shared" si="30"/>
        <v>3500</v>
      </c>
      <c r="DJ30" s="27"/>
      <c r="DL30" t="s">
        <v>303</v>
      </c>
      <c r="DM30" s="27">
        <v>0</v>
      </c>
      <c r="DN30" s="27">
        <v>3500</v>
      </c>
      <c r="DP30" t="str">
        <f t="shared" si="31"/>
        <v/>
      </c>
      <c r="DQ30" t="str">
        <f t="shared" si="32"/>
        <v>Taxi van pour la journée</v>
      </c>
      <c r="DR30" s="27">
        <f t="shared" si="32"/>
        <v>0</v>
      </c>
      <c r="DS30" s="27">
        <f t="shared" si="32"/>
        <v>3500</v>
      </c>
      <c r="DU30" t="str">
        <f t="shared" si="33"/>
        <v/>
      </c>
      <c r="DV30" t="str">
        <f t="shared" si="33"/>
        <v>Taxi van pour la journée</v>
      </c>
      <c r="DW30" s="27">
        <f t="shared" si="33"/>
        <v>0</v>
      </c>
      <c r="DX30" s="27">
        <f t="shared" si="33"/>
        <v>3500</v>
      </c>
      <c r="DZ30" t="str">
        <f t="shared" si="34"/>
        <v/>
      </c>
      <c r="EA30" t="str">
        <f t="shared" si="34"/>
        <v>Taxi van pour la journée</v>
      </c>
      <c r="EB30" s="27">
        <f t="shared" si="34"/>
        <v>0</v>
      </c>
      <c r="EC30" s="27">
        <f t="shared" si="34"/>
        <v>3500</v>
      </c>
      <c r="EF30" t="s">
        <v>304</v>
      </c>
      <c r="EG30" s="27">
        <v>50</v>
      </c>
      <c r="EH30" s="27">
        <v>0</v>
      </c>
      <c r="EJ30" t="str">
        <f t="shared" si="35"/>
        <v/>
      </c>
      <c r="EK30" t="str">
        <f t="shared" si="36"/>
        <v>Après-midi: bouddha en or et quartier chinois</v>
      </c>
      <c r="EL30" s="27">
        <f t="shared" si="36"/>
        <v>50</v>
      </c>
      <c r="EM30" s="27">
        <f t="shared" si="36"/>
        <v>0</v>
      </c>
      <c r="EO30" t="str">
        <f t="shared" si="37"/>
        <v/>
      </c>
      <c r="EP30" t="str">
        <f t="shared" si="37"/>
        <v>Après-midi: bouddha en or et quartier chinois</v>
      </c>
      <c r="EQ30" s="27">
        <f t="shared" si="37"/>
        <v>50</v>
      </c>
      <c r="ER30" s="27">
        <f t="shared" si="37"/>
        <v>0</v>
      </c>
      <c r="ET30" t="str">
        <f t="shared" si="38"/>
        <v/>
      </c>
      <c r="EU30" t="str">
        <f t="shared" si="38"/>
        <v>Après-midi: bouddha en or et quartier chinois</v>
      </c>
      <c r="EV30" s="27">
        <f t="shared" si="38"/>
        <v>50</v>
      </c>
      <c r="EW30" s="27">
        <f t="shared" si="38"/>
        <v>0</v>
      </c>
      <c r="EZ30" t="s">
        <v>304</v>
      </c>
      <c r="FA30" s="27">
        <v>50</v>
      </c>
      <c r="FB30" s="27">
        <v>0</v>
      </c>
      <c r="FD30" t="str">
        <f t="shared" si="39"/>
        <v/>
      </c>
      <c r="FE30" t="str">
        <f t="shared" si="40"/>
        <v>Après-midi: bouddha en or et quartier chinois</v>
      </c>
      <c r="FF30" s="27">
        <f t="shared" si="40"/>
        <v>50</v>
      </c>
      <c r="FG30" s="27">
        <f t="shared" si="40"/>
        <v>0</v>
      </c>
      <c r="FI30" t="str">
        <f t="shared" si="41"/>
        <v/>
      </c>
      <c r="FJ30" t="str">
        <f t="shared" si="41"/>
        <v>Après-midi: bouddha en or et quartier chinois</v>
      </c>
      <c r="FK30" s="27">
        <f t="shared" si="41"/>
        <v>50</v>
      </c>
      <c r="FL30" s="27">
        <f t="shared" si="41"/>
        <v>0</v>
      </c>
      <c r="FN30" t="str">
        <f t="shared" si="42"/>
        <v/>
      </c>
      <c r="FO30" t="str">
        <f t="shared" si="42"/>
        <v>Après-midi: bouddha en or et quartier chinois</v>
      </c>
      <c r="FP30" s="27">
        <f t="shared" si="42"/>
        <v>50</v>
      </c>
      <c r="FQ30" s="27">
        <f t="shared" si="42"/>
        <v>0</v>
      </c>
      <c r="FS30" t="s">
        <v>304</v>
      </c>
      <c r="FT30" s="27">
        <v>50</v>
      </c>
      <c r="FU30" s="27">
        <v>0</v>
      </c>
      <c r="FW30" t="str">
        <f t="shared" si="43"/>
        <v/>
      </c>
      <c r="FX30" t="str">
        <f t="shared" si="44"/>
        <v>Après-midi: bouddha en or et quartier chinois</v>
      </c>
      <c r="FY30" s="27">
        <f t="shared" si="44"/>
        <v>50</v>
      </c>
      <c r="FZ30" s="27">
        <f t="shared" si="44"/>
        <v>0</v>
      </c>
      <c r="GB30" t="str">
        <f t="shared" si="45"/>
        <v/>
      </c>
      <c r="GC30" t="str">
        <f t="shared" si="45"/>
        <v>Après-midi: bouddha en or et quartier chinois</v>
      </c>
      <c r="GD30" s="27">
        <f t="shared" si="45"/>
        <v>50</v>
      </c>
      <c r="GE30" s="27">
        <f t="shared" si="45"/>
        <v>0</v>
      </c>
      <c r="GG30" t="str">
        <f t="shared" si="46"/>
        <v/>
      </c>
      <c r="GH30" t="str">
        <f t="shared" si="46"/>
        <v>Après-midi: bouddha en or et quartier chinois</v>
      </c>
      <c r="GI30" s="27">
        <f t="shared" si="46"/>
        <v>50</v>
      </c>
      <c r="GJ30" s="27">
        <f t="shared" si="46"/>
        <v>0</v>
      </c>
      <c r="GL30" t="s">
        <v>304</v>
      </c>
      <c r="GM30" s="27">
        <v>50</v>
      </c>
      <c r="GN30" s="27">
        <v>0</v>
      </c>
      <c r="GP30" t="str">
        <f t="shared" si="47"/>
        <v/>
      </c>
      <c r="GQ30" t="str">
        <f t="shared" si="48"/>
        <v>Après-midi: bouddha en or et quartier chinois</v>
      </c>
      <c r="GR30" s="27">
        <f t="shared" si="48"/>
        <v>50</v>
      </c>
      <c r="GS30" s="27">
        <f t="shared" si="48"/>
        <v>0</v>
      </c>
      <c r="GU30" t="str">
        <f t="shared" si="49"/>
        <v/>
      </c>
      <c r="GV30" t="str">
        <f t="shared" si="49"/>
        <v>Après-midi: bouddha en or et quartier chinois</v>
      </c>
      <c r="GW30" s="27">
        <f t="shared" si="49"/>
        <v>50</v>
      </c>
      <c r="GX30" s="27">
        <f t="shared" si="49"/>
        <v>0</v>
      </c>
      <c r="GZ30" t="str">
        <f t="shared" si="50"/>
        <v/>
      </c>
      <c r="HA30" t="str">
        <f t="shared" si="50"/>
        <v>Après-midi: bouddha en or et quartier chinois</v>
      </c>
      <c r="HB30" s="27">
        <f t="shared" si="50"/>
        <v>50</v>
      </c>
      <c r="HC30" s="27">
        <f t="shared" si="50"/>
        <v>0</v>
      </c>
      <c r="HE30" t="s">
        <v>295</v>
      </c>
      <c r="HF30" s="27">
        <v>9</v>
      </c>
      <c r="HG30" s="27">
        <v>9</v>
      </c>
      <c r="HI30" t="str">
        <f t="shared" si="51"/>
        <v/>
      </c>
      <c r="HJ30" t="str">
        <f t="shared" si="52"/>
        <v>Ticket Klong</v>
      </c>
      <c r="HK30">
        <f t="shared" si="52"/>
        <v>9</v>
      </c>
      <c r="HL30">
        <f t="shared" si="52"/>
        <v>9</v>
      </c>
      <c r="HN30" t="str">
        <f t="shared" si="53"/>
        <v/>
      </c>
      <c r="HO30" t="str">
        <f t="shared" si="53"/>
        <v>Ticket Klong</v>
      </c>
      <c r="HP30">
        <f t="shared" si="53"/>
        <v>9</v>
      </c>
      <c r="HQ30">
        <f t="shared" si="53"/>
        <v>9</v>
      </c>
      <c r="HS30" t="str">
        <f t="shared" si="54"/>
        <v/>
      </c>
      <c r="HT30" t="str">
        <f t="shared" si="54"/>
        <v>Ticket Klong</v>
      </c>
      <c r="HU30">
        <f t="shared" si="54"/>
        <v>9</v>
      </c>
      <c r="HV30">
        <f t="shared" si="54"/>
        <v>9</v>
      </c>
      <c r="HX30" t="s">
        <v>295</v>
      </c>
      <c r="HY30" s="27">
        <v>9</v>
      </c>
      <c r="HZ30" s="27">
        <v>9</v>
      </c>
      <c r="IB30" t="str">
        <f t="shared" si="55"/>
        <v/>
      </c>
      <c r="IC30" t="str">
        <f t="shared" si="56"/>
        <v>Ticket Klong</v>
      </c>
      <c r="ID30">
        <f t="shared" si="56"/>
        <v>9</v>
      </c>
      <c r="IE30">
        <f t="shared" si="56"/>
        <v>9</v>
      </c>
      <c r="IG30" t="str">
        <f t="shared" si="57"/>
        <v/>
      </c>
      <c r="IH30" t="str">
        <f t="shared" si="58"/>
        <v>Ticket Klong</v>
      </c>
      <c r="II30">
        <f t="shared" si="58"/>
        <v>9</v>
      </c>
      <c r="IJ30">
        <f t="shared" si="58"/>
        <v>9</v>
      </c>
      <c r="IL30" t="str">
        <f t="shared" si="59"/>
        <v/>
      </c>
      <c r="IM30" t="str">
        <f t="shared" si="60"/>
        <v>Ticket Klong</v>
      </c>
      <c r="IN30">
        <f t="shared" si="60"/>
        <v>9</v>
      </c>
      <c r="IO30">
        <f t="shared" si="60"/>
        <v>9</v>
      </c>
      <c r="IR30" t="s">
        <v>262</v>
      </c>
      <c r="IV30" s="65"/>
      <c r="IW30" s="65">
        <v>0</v>
      </c>
      <c r="IZ30" t="str">
        <f t="shared" si="61"/>
        <v>dîner alentour hôtel</v>
      </c>
      <c r="JD30" s="27">
        <f t="shared" si="62"/>
        <v>0</v>
      </c>
      <c r="JE30" s="65">
        <f t="shared" si="62"/>
        <v>0</v>
      </c>
      <c r="JH30" t="str">
        <f t="shared" si="63"/>
        <v>dîner alentour hôtel</v>
      </c>
      <c r="JL30" s="27">
        <f t="shared" si="64"/>
        <v>0</v>
      </c>
      <c r="JM30" s="65">
        <f t="shared" si="64"/>
        <v>0</v>
      </c>
      <c r="JP30" t="str">
        <f t="shared" si="65"/>
        <v>dîner alentour hôtel</v>
      </c>
      <c r="JT30" s="27">
        <f t="shared" si="66"/>
        <v>0</v>
      </c>
      <c r="JU30" s="65">
        <f t="shared" si="66"/>
        <v>0</v>
      </c>
      <c r="JX30" t="s">
        <v>262</v>
      </c>
      <c r="JZ30" s="65"/>
      <c r="KA30" s="65">
        <v>0</v>
      </c>
      <c r="KD30" t="s">
        <v>262</v>
      </c>
      <c r="KF30" s="27">
        <f t="shared" si="67"/>
        <v>0</v>
      </c>
      <c r="KG30" s="65">
        <f t="shared" si="67"/>
        <v>0</v>
      </c>
      <c r="KJ30" t="s">
        <v>262</v>
      </c>
      <c r="KL30" s="27">
        <f t="shared" si="68"/>
        <v>0</v>
      </c>
      <c r="KM30" s="65">
        <f t="shared" si="68"/>
        <v>0</v>
      </c>
      <c r="KP30" t="s">
        <v>262</v>
      </c>
      <c r="KR30" s="27">
        <f t="shared" si="69"/>
        <v>0</v>
      </c>
      <c r="KS30" s="65">
        <f t="shared" si="69"/>
        <v>0</v>
      </c>
      <c r="KV30" t="s">
        <v>262</v>
      </c>
      <c r="KX30" s="65"/>
      <c r="KY30" s="65">
        <v>0</v>
      </c>
      <c r="LB30" t="s">
        <v>262</v>
      </c>
      <c r="LD30" s="27">
        <f t="shared" si="70"/>
        <v>0</v>
      </c>
      <c r="LE30" s="65">
        <f t="shared" si="70"/>
        <v>0</v>
      </c>
      <c r="LH30" t="str">
        <f t="shared" si="71"/>
        <v>dîner alentour hôtel</v>
      </c>
      <c r="LJ30" s="27">
        <f t="shared" si="72"/>
        <v>0</v>
      </c>
      <c r="LK30" s="65">
        <f t="shared" si="72"/>
        <v>0</v>
      </c>
      <c r="LN30" t="str">
        <f t="shared" si="73"/>
        <v>dîner alentour hôtel</v>
      </c>
      <c r="LP30" s="27">
        <f t="shared" si="74"/>
        <v>0</v>
      </c>
      <c r="LQ30" s="65">
        <f t="shared" si="74"/>
        <v>0</v>
      </c>
      <c r="LT30" t="s">
        <v>262</v>
      </c>
      <c r="LV30" s="65"/>
      <c r="LW30" s="65">
        <v>0</v>
      </c>
      <c r="LZ30" t="str">
        <f t="shared" si="75"/>
        <v>dîner alentour hôtel</v>
      </c>
      <c r="MB30" s="27">
        <f t="shared" si="76"/>
        <v>0</v>
      </c>
      <c r="MC30" s="65">
        <f t="shared" si="76"/>
        <v>0</v>
      </c>
      <c r="MF30" t="str">
        <f t="shared" si="77"/>
        <v>dîner alentour hôtel</v>
      </c>
      <c r="MH30" s="27">
        <f t="shared" si="78"/>
        <v>0</v>
      </c>
      <c r="MI30" s="65">
        <f t="shared" si="78"/>
        <v>0</v>
      </c>
      <c r="ML30" t="str">
        <f t="shared" si="79"/>
        <v>dîner alentour hôtel</v>
      </c>
      <c r="MN30" s="27">
        <f t="shared" si="80"/>
        <v>0</v>
      </c>
      <c r="MO30" s="65">
        <f t="shared" si="80"/>
        <v>0</v>
      </c>
      <c r="MQ30" t="s">
        <v>305</v>
      </c>
      <c r="MS30" s="27"/>
      <c r="MT30" s="27">
        <v>0</v>
      </c>
      <c r="MW30" t="str">
        <f t="shared" si="81"/>
        <v>Déjeuner papaya pok pok en route</v>
      </c>
      <c r="MY30" s="27">
        <f t="shared" si="82"/>
        <v>0</v>
      </c>
      <c r="MZ30" s="65">
        <f t="shared" si="82"/>
        <v>0</v>
      </c>
      <c r="NC30" t="str">
        <f t="shared" si="83"/>
        <v>Déjeuner papaya pok pok en route</v>
      </c>
      <c r="NE30" s="27">
        <f t="shared" si="84"/>
        <v>0</v>
      </c>
      <c r="NF30" s="65">
        <f t="shared" si="84"/>
        <v>0</v>
      </c>
      <c r="NI30" t="str">
        <f t="shared" si="85"/>
        <v>Déjeuner papaya pok pok en route</v>
      </c>
      <c r="NK30" s="27">
        <f t="shared" si="86"/>
        <v>0</v>
      </c>
      <c r="NL30" s="65">
        <f t="shared" si="86"/>
        <v>0</v>
      </c>
      <c r="NN30" t="s">
        <v>263</v>
      </c>
      <c r="NP30" s="65"/>
      <c r="NQ30" s="65">
        <v>3500</v>
      </c>
      <c r="NT30" t="str">
        <f t="shared" si="87"/>
        <v>Van à la journée</v>
      </c>
      <c r="NV30" s="27">
        <f t="shared" si="88"/>
        <v>0</v>
      </c>
      <c r="NW30" s="65">
        <f t="shared" si="88"/>
        <v>3500</v>
      </c>
      <c r="NZ30" t="str">
        <f t="shared" si="89"/>
        <v>Van à la journée</v>
      </c>
      <c r="OB30" s="27">
        <f t="shared" si="90"/>
        <v>0</v>
      </c>
      <c r="OC30" s="65">
        <f t="shared" si="90"/>
        <v>3500</v>
      </c>
      <c r="OF30" t="str">
        <f t="shared" si="91"/>
        <v>Van à la journée</v>
      </c>
      <c r="OH30" s="27">
        <f t="shared" si="92"/>
        <v>0</v>
      </c>
      <c r="OI30" s="65">
        <f t="shared" si="92"/>
        <v>3500</v>
      </c>
      <c r="OL30" s="25" t="s">
        <v>306</v>
      </c>
      <c r="ON30" s="27">
        <v>0</v>
      </c>
      <c r="OO30" s="65">
        <v>3500</v>
      </c>
      <c r="OR30" t="str">
        <f t="shared" si="93"/>
        <v>Van pour retour thaton</v>
      </c>
      <c r="OT30" s="27">
        <f t="shared" si="94"/>
        <v>0</v>
      </c>
      <c r="OU30" s="65">
        <f t="shared" si="94"/>
        <v>3500</v>
      </c>
      <c r="OX30" t="str">
        <f t="shared" si="95"/>
        <v>Van pour retour thaton</v>
      </c>
      <c r="OZ30" s="27">
        <f t="shared" si="96"/>
        <v>0</v>
      </c>
      <c r="PA30" s="65">
        <f t="shared" si="96"/>
        <v>3500</v>
      </c>
      <c r="PD30" t="str">
        <f t="shared" si="97"/>
        <v>Van pour retour thaton</v>
      </c>
      <c r="PF30" s="27">
        <f t="shared" si="98"/>
        <v>0</v>
      </c>
      <c r="PG30" s="65">
        <f t="shared" si="98"/>
        <v>3500</v>
      </c>
      <c r="PJ30" t="s">
        <v>307</v>
      </c>
      <c r="PM30" s="27">
        <v>600</v>
      </c>
      <c r="PP30" t="str">
        <f t="shared" si="99"/>
        <v>Dîner au bord du Mékong à Nongkhai</v>
      </c>
      <c r="PR30">
        <f t="shared" si="100"/>
        <v>0</v>
      </c>
      <c r="PS30">
        <f t="shared" si="100"/>
        <v>600</v>
      </c>
      <c r="PV30" t="str">
        <f t="shared" si="101"/>
        <v>Dîner au bord du Mékong à Nongkhai</v>
      </c>
      <c r="PX30">
        <f t="shared" si="102"/>
        <v>0</v>
      </c>
      <c r="PY30">
        <f t="shared" si="102"/>
        <v>600</v>
      </c>
      <c r="QB30" t="str">
        <f t="shared" si="103"/>
        <v>Dîner au bord du Mékong à Nongkhai</v>
      </c>
      <c r="QD30">
        <f t="shared" si="104"/>
        <v>0</v>
      </c>
      <c r="QE30">
        <f t="shared" si="104"/>
        <v>600</v>
      </c>
      <c r="QH30" t="s">
        <v>307</v>
      </c>
      <c r="QJ30" s="27">
        <v>600</v>
      </c>
      <c r="QN30" t="str">
        <f t="shared" si="105"/>
        <v>Dîner au bord du Mékong à Nongkhai</v>
      </c>
      <c r="QO30">
        <f t="shared" si="105"/>
        <v>0</v>
      </c>
      <c r="QP30">
        <f t="shared" si="105"/>
        <v>600</v>
      </c>
      <c r="QT30" t="str">
        <f t="shared" si="106"/>
        <v>Dîner au bord du Mékong à Nongkhai</v>
      </c>
      <c r="QU30">
        <f t="shared" si="106"/>
        <v>0</v>
      </c>
      <c r="QV30">
        <f t="shared" si="106"/>
        <v>600</v>
      </c>
      <c r="QZ30" t="str">
        <f t="shared" si="107"/>
        <v>Dîner au bord du Mékong à Nongkhai</v>
      </c>
      <c r="RA30">
        <f t="shared" si="107"/>
        <v>0</v>
      </c>
      <c r="RB30">
        <f t="shared" si="107"/>
        <v>600</v>
      </c>
      <c r="RD30" t="s">
        <v>307</v>
      </c>
      <c r="RF30" s="27">
        <v>600</v>
      </c>
      <c r="RI30" t="str">
        <f t="shared" si="108"/>
        <v>Dîner au bord du Mékong à Nongkhai</v>
      </c>
      <c r="RJ30">
        <f t="shared" si="108"/>
        <v>0</v>
      </c>
      <c r="RK30">
        <f t="shared" si="108"/>
        <v>600</v>
      </c>
      <c r="RN30" t="str">
        <f t="shared" si="109"/>
        <v>Dîner au bord du Mékong à Nongkhai</v>
      </c>
      <c r="RO30">
        <f t="shared" si="109"/>
        <v>0</v>
      </c>
      <c r="RP30">
        <f t="shared" si="109"/>
        <v>600</v>
      </c>
      <c r="RS30" t="str">
        <f t="shared" si="110"/>
        <v>Dîner au bord du Mékong à Nongkhai</v>
      </c>
      <c r="RT30">
        <f t="shared" si="110"/>
        <v>0</v>
      </c>
      <c r="RU30">
        <f t="shared" si="110"/>
        <v>600</v>
      </c>
      <c r="RW30" s="25" t="s">
        <v>263</v>
      </c>
      <c r="RX30" s="65"/>
      <c r="RY30" s="65">
        <v>3500</v>
      </c>
      <c r="SA30">
        <f t="shared" si="111"/>
        <v>0</v>
      </c>
      <c r="SB30" t="str">
        <f t="shared" si="111"/>
        <v>Van à la journée</v>
      </c>
      <c r="SC30">
        <f t="shared" si="111"/>
        <v>0</v>
      </c>
      <c r="SD30">
        <f t="shared" si="111"/>
        <v>3500</v>
      </c>
      <c r="SF30">
        <f t="shared" si="112"/>
        <v>0</v>
      </c>
      <c r="SG30" t="str">
        <f t="shared" si="112"/>
        <v>Van à la journée</v>
      </c>
      <c r="SH30">
        <f t="shared" si="112"/>
        <v>0</v>
      </c>
      <c r="SI30">
        <f t="shared" si="112"/>
        <v>3500</v>
      </c>
      <c r="SK30">
        <f t="shared" si="113"/>
        <v>0</v>
      </c>
      <c r="SL30" t="str">
        <f t="shared" si="0"/>
        <v>Van à la journée</v>
      </c>
      <c r="SM30">
        <f t="shared" si="0"/>
        <v>0</v>
      </c>
      <c r="SN30">
        <f t="shared" si="0"/>
        <v>3500</v>
      </c>
      <c r="SR30" s="25" t="s">
        <v>308</v>
      </c>
      <c r="SS30" s="65">
        <v>500</v>
      </c>
      <c r="ST30" s="65">
        <v>500</v>
      </c>
      <c r="SW30" t="str">
        <f t="shared" si="114"/>
        <v>Déjeuner plantation</v>
      </c>
      <c r="SX30">
        <f t="shared" si="114"/>
        <v>500</v>
      </c>
      <c r="SY30">
        <f t="shared" si="114"/>
        <v>500</v>
      </c>
      <c r="TB30" t="str">
        <f t="shared" si="115"/>
        <v>Déjeuner plantation</v>
      </c>
      <c r="TC30">
        <f t="shared" si="115"/>
        <v>500</v>
      </c>
      <c r="TD30">
        <f t="shared" si="115"/>
        <v>500</v>
      </c>
      <c r="TG30" t="str">
        <f t="shared" si="116"/>
        <v>Déjeuner plantation</v>
      </c>
      <c r="TH30">
        <f t="shared" si="116"/>
        <v>500</v>
      </c>
      <c r="TI30">
        <f t="shared" si="116"/>
        <v>500</v>
      </c>
    </row>
    <row r="31" spans="1:529" x14ac:dyDescent="0.25">
      <c r="B31" t="s">
        <v>298</v>
      </c>
      <c r="G31" s="27">
        <v>0</v>
      </c>
      <c r="I31" t="str">
        <f t="shared" si="1"/>
        <v/>
      </c>
      <c r="J31" t="str">
        <f t="shared" si="2"/>
        <v>Déjeuner sur place</v>
      </c>
      <c r="N31" s="27">
        <f t="shared" si="3"/>
        <v>0</v>
      </c>
      <c r="O31" s="27">
        <f t="shared" si="3"/>
        <v>0</v>
      </c>
      <c r="P31" s="27"/>
      <c r="Q31" t="str">
        <f t="shared" si="4"/>
        <v/>
      </c>
      <c r="R31" t="str">
        <f t="shared" si="4"/>
        <v>Déjeuner sur place</v>
      </c>
      <c r="V31" s="27">
        <f t="shared" si="5"/>
        <v>0</v>
      </c>
      <c r="W31" s="27">
        <f t="shared" si="5"/>
        <v>0</v>
      </c>
      <c r="X31" s="27"/>
      <c r="Y31" t="str">
        <f t="shared" si="6"/>
        <v/>
      </c>
      <c r="Z31" t="str">
        <f t="shared" si="6"/>
        <v>Déjeuner sur place</v>
      </c>
      <c r="AD31" s="27">
        <f t="shared" si="7"/>
        <v>0</v>
      </c>
      <c r="AE31" s="27">
        <f t="shared" si="7"/>
        <v>0</v>
      </c>
      <c r="AG31" t="s">
        <v>298</v>
      </c>
      <c r="AI31" s="27">
        <v>0</v>
      </c>
      <c r="AJ31" s="27">
        <v>0</v>
      </c>
      <c r="AK31" s="27"/>
      <c r="AL31" t="str">
        <f t="shared" si="8"/>
        <v/>
      </c>
      <c r="AM31" t="str">
        <f t="shared" si="9"/>
        <v>Déjeuner sur place</v>
      </c>
      <c r="AO31" s="27">
        <f t="shared" si="10"/>
        <v>0</v>
      </c>
      <c r="AP31" s="27">
        <f t="shared" si="10"/>
        <v>0</v>
      </c>
      <c r="AQ31" s="27"/>
      <c r="AR31" t="str">
        <f t="shared" si="11"/>
        <v/>
      </c>
      <c r="AS31" t="str">
        <f t="shared" si="11"/>
        <v>Déjeuner sur place</v>
      </c>
      <c r="AU31" s="27">
        <f t="shared" si="12"/>
        <v>0</v>
      </c>
      <c r="AV31" s="27">
        <f t="shared" si="12"/>
        <v>0</v>
      </c>
      <c r="AW31" s="27"/>
      <c r="AX31" t="str">
        <f t="shared" si="13"/>
        <v/>
      </c>
      <c r="AY31" t="str">
        <f t="shared" si="13"/>
        <v>Déjeuner sur place</v>
      </c>
      <c r="BA31" s="27">
        <f t="shared" si="14"/>
        <v>0</v>
      </c>
      <c r="BB31" s="27">
        <f t="shared" si="14"/>
        <v>0</v>
      </c>
      <c r="BC31" s="27"/>
      <c r="BE31" t="s">
        <v>298</v>
      </c>
      <c r="BF31" s="27">
        <v>0</v>
      </c>
      <c r="BG31" s="27">
        <v>0</v>
      </c>
      <c r="BH31" s="65"/>
      <c r="BI31" t="str">
        <f t="shared" si="15"/>
        <v/>
      </c>
      <c r="BJ31" t="str">
        <f t="shared" si="16"/>
        <v>Déjeuner sur place</v>
      </c>
      <c r="BK31" s="27">
        <f t="shared" si="16"/>
        <v>0</v>
      </c>
      <c r="BL31" s="27">
        <f t="shared" si="16"/>
        <v>0</v>
      </c>
      <c r="BM31" s="27"/>
      <c r="BN31" t="str">
        <f t="shared" si="17"/>
        <v/>
      </c>
      <c r="BO31" t="str">
        <f t="shared" si="17"/>
        <v>Déjeuner sur place</v>
      </c>
      <c r="BP31" s="27">
        <f t="shared" si="17"/>
        <v>0</v>
      </c>
      <c r="BQ31" s="27">
        <f t="shared" si="17"/>
        <v>0</v>
      </c>
      <c r="BR31" s="27"/>
      <c r="BS31" s="27" t="str">
        <f t="shared" si="18"/>
        <v/>
      </c>
      <c r="BT31" t="str">
        <f t="shared" si="18"/>
        <v>Déjeuner sur place</v>
      </c>
      <c r="BU31" s="27">
        <f t="shared" si="18"/>
        <v>0</v>
      </c>
      <c r="BV31" s="27">
        <f t="shared" si="18"/>
        <v>0</v>
      </c>
      <c r="BX31" t="s">
        <v>298</v>
      </c>
      <c r="BY31" s="27">
        <v>0</v>
      </c>
      <c r="BZ31" s="27">
        <v>0</v>
      </c>
      <c r="CA31" s="65"/>
      <c r="CB31" t="str">
        <f t="shared" si="19"/>
        <v/>
      </c>
      <c r="CC31" t="str">
        <f t="shared" si="20"/>
        <v>Déjeuner sur place</v>
      </c>
      <c r="CD31" s="27">
        <f t="shared" si="20"/>
        <v>0</v>
      </c>
      <c r="CE31" s="27">
        <f t="shared" si="20"/>
        <v>0</v>
      </c>
      <c r="CF31" s="27"/>
      <c r="CG31" t="str">
        <f t="shared" si="21"/>
        <v/>
      </c>
      <c r="CH31" t="str">
        <f t="shared" si="21"/>
        <v>Déjeuner sur place</v>
      </c>
      <c r="CI31" s="27">
        <f t="shared" si="22"/>
        <v>0</v>
      </c>
      <c r="CJ31" s="27">
        <f t="shared" si="23"/>
        <v>0</v>
      </c>
      <c r="CK31" s="27"/>
      <c r="CL31" t="str">
        <f t="shared" si="24"/>
        <v/>
      </c>
      <c r="CM31" t="str">
        <f t="shared" si="24"/>
        <v>Déjeuner sur place</v>
      </c>
      <c r="CN31" s="27">
        <f t="shared" si="24"/>
        <v>0</v>
      </c>
      <c r="CO31" s="27">
        <f t="shared" si="24"/>
        <v>0</v>
      </c>
      <c r="CP31" s="27"/>
      <c r="CR31" t="s">
        <v>298</v>
      </c>
      <c r="CS31" s="27">
        <v>0</v>
      </c>
      <c r="CT31" s="27">
        <v>0</v>
      </c>
      <c r="CU31" s="65"/>
      <c r="CV31" t="str">
        <f t="shared" si="25"/>
        <v/>
      </c>
      <c r="CW31" t="str">
        <f t="shared" si="26"/>
        <v>Déjeuner sur place</v>
      </c>
      <c r="CX31" s="27">
        <f t="shared" si="26"/>
        <v>0</v>
      </c>
      <c r="CY31" s="27">
        <f t="shared" si="26"/>
        <v>0</v>
      </c>
      <c r="CZ31" s="27"/>
      <c r="DA31" t="str">
        <f t="shared" si="27"/>
        <v/>
      </c>
      <c r="DB31" t="str">
        <f t="shared" si="28"/>
        <v>Déjeuner sur place</v>
      </c>
      <c r="DC31" s="27">
        <f t="shared" si="28"/>
        <v>0</v>
      </c>
      <c r="DD31" s="27">
        <f t="shared" si="28"/>
        <v>0</v>
      </c>
      <c r="DE31" s="27"/>
      <c r="DF31" t="str">
        <f t="shared" si="29"/>
        <v/>
      </c>
      <c r="DG31" t="str">
        <f t="shared" si="30"/>
        <v>Déjeuner sur place</v>
      </c>
      <c r="DH31" s="27">
        <f t="shared" si="30"/>
        <v>0</v>
      </c>
      <c r="DI31" s="27">
        <f t="shared" si="30"/>
        <v>0</v>
      </c>
      <c r="DJ31" s="27"/>
      <c r="DL31" t="s">
        <v>298</v>
      </c>
      <c r="DM31" s="27">
        <v>0</v>
      </c>
      <c r="DN31" s="27">
        <v>0</v>
      </c>
      <c r="DP31" t="str">
        <f t="shared" si="31"/>
        <v/>
      </c>
      <c r="DQ31" t="str">
        <f t="shared" si="32"/>
        <v>Déjeuner sur place</v>
      </c>
      <c r="DR31" s="27">
        <f t="shared" si="32"/>
        <v>0</v>
      </c>
      <c r="DS31" s="27">
        <f t="shared" si="32"/>
        <v>0</v>
      </c>
      <c r="DU31" t="str">
        <f t="shared" si="33"/>
        <v/>
      </c>
      <c r="DV31" t="str">
        <f t="shared" si="33"/>
        <v>Déjeuner sur place</v>
      </c>
      <c r="DW31" s="27">
        <f t="shared" si="33"/>
        <v>0</v>
      </c>
      <c r="DX31" s="27">
        <f t="shared" si="33"/>
        <v>0</v>
      </c>
      <c r="DZ31" t="str">
        <f t="shared" si="34"/>
        <v/>
      </c>
      <c r="EA31" t="str">
        <f t="shared" si="34"/>
        <v>Déjeuner sur place</v>
      </c>
      <c r="EB31" s="27">
        <f t="shared" si="34"/>
        <v>0</v>
      </c>
      <c r="EC31" s="27">
        <f t="shared" si="34"/>
        <v>0</v>
      </c>
      <c r="EF31" t="s">
        <v>309</v>
      </c>
      <c r="EG31" s="27">
        <v>0</v>
      </c>
      <c r="EJ31" t="str">
        <f t="shared" si="35"/>
        <v/>
      </c>
      <c r="EK31" t="str">
        <f t="shared" si="36"/>
        <v>Taxi pour quartier chinois</v>
      </c>
      <c r="EL31" s="27">
        <f t="shared" si="36"/>
        <v>0</v>
      </c>
      <c r="EM31" s="27">
        <f t="shared" si="36"/>
        <v>0</v>
      </c>
      <c r="EO31" t="str">
        <f t="shared" si="37"/>
        <v/>
      </c>
      <c r="EP31" t="str">
        <f t="shared" si="37"/>
        <v>Taxi pour quartier chinois</v>
      </c>
      <c r="EQ31" s="27">
        <f t="shared" si="37"/>
        <v>0</v>
      </c>
      <c r="ER31" s="27">
        <f t="shared" si="37"/>
        <v>0</v>
      </c>
      <c r="ET31" t="str">
        <f t="shared" si="38"/>
        <v/>
      </c>
      <c r="EU31" t="str">
        <f t="shared" si="38"/>
        <v>Taxi pour quartier chinois</v>
      </c>
      <c r="EV31" s="27">
        <f t="shared" si="38"/>
        <v>0</v>
      </c>
      <c r="EW31" s="27">
        <f t="shared" si="38"/>
        <v>0</v>
      </c>
      <c r="EZ31" t="s">
        <v>309</v>
      </c>
      <c r="FA31" s="27">
        <v>0</v>
      </c>
      <c r="FD31" t="str">
        <f t="shared" si="39"/>
        <v/>
      </c>
      <c r="FE31" t="str">
        <f t="shared" si="40"/>
        <v>Taxi pour quartier chinois</v>
      </c>
      <c r="FF31" s="27">
        <f t="shared" si="40"/>
        <v>0</v>
      </c>
      <c r="FG31" s="27">
        <f t="shared" si="40"/>
        <v>0</v>
      </c>
      <c r="FI31" t="str">
        <f t="shared" si="41"/>
        <v/>
      </c>
      <c r="FJ31" t="str">
        <f t="shared" si="41"/>
        <v>Taxi pour quartier chinois</v>
      </c>
      <c r="FK31" s="27">
        <f t="shared" si="41"/>
        <v>0</v>
      </c>
      <c r="FL31" s="27">
        <f t="shared" si="41"/>
        <v>0</v>
      </c>
      <c r="FN31" t="str">
        <f t="shared" si="42"/>
        <v/>
      </c>
      <c r="FO31" t="str">
        <f t="shared" si="42"/>
        <v>Taxi pour quartier chinois</v>
      </c>
      <c r="FP31" s="27">
        <f t="shared" si="42"/>
        <v>0</v>
      </c>
      <c r="FQ31" s="27">
        <f t="shared" si="42"/>
        <v>0</v>
      </c>
      <c r="FS31" t="s">
        <v>309</v>
      </c>
      <c r="FT31" s="27">
        <v>0</v>
      </c>
      <c r="FW31" t="str">
        <f t="shared" si="43"/>
        <v/>
      </c>
      <c r="FX31" t="str">
        <f t="shared" si="44"/>
        <v>Taxi pour quartier chinois</v>
      </c>
      <c r="FY31" s="27">
        <f t="shared" si="44"/>
        <v>0</v>
      </c>
      <c r="FZ31" s="27">
        <f t="shared" si="44"/>
        <v>0</v>
      </c>
      <c r="GB31" t="str">
        <f t="shared" si="45"/>
        <v/>
      </c>
      <c r="GC31" t="str">
        <f t="shared" si="45"/>
        <v>Taxi pour quartier chinois</v>
      </c>
      <c r="GD31" s="27">
        <f t="shared" si="45"/>
        <v>0</v>
      </c>
      <c r="GE31" s="27">
        <f t="shared" si="45"/>
        <v>0</v>
      </c>
      <c r="GG31" t="str">
        <f t="shared" si="46"/>
        <v/>
      </c>
      <c r="GH31" t="str">
        <f t="shared" si="46"/>
        <v>Taxi pour quartier chinois</v>
      </c>
      <c r="GI31" s="27">
        <f t="shared" si="46"/>
        <v>0</v>
      </c>
      <c r="GJ31" s="27">
        <f t="shared" si="46"/>
        <v>0</v>
      </c>
      <c r="GL31" t="s">
        <v>309</v>
      </c>
      <c r="GM31" s="27">
        <v>0</v>
      </c>
      <c r="GP31" t="str">
        <f t="shared" si="47"/>
        <v/>
      </c>
      <c r="GQ31" t="str">
        <f t="shared" si="48"/>
        <v>Taxi pour quartier chinois</v>
      </c>
      <c r="GR31" s="27">
        <f t="shared" si="48"/>
        <v>0</v>
      </c>
      <c r="GS31" s="27">
        <f t="shared" si="48"/>
        <v>0</v>
      </c>
      <c r="GU31" t="str">
        <f t="shared" si="49"/>
        <v/>
      </c>
      <c r="GV31" t="str">
        <f t="shared" si="49"/>
        <v>Taxi pour quartier chinois</v>
      </c>
      <c r="GW31" s="27">
        <f t="shared" si="49"/>
        <v>0</v>
      </c>
      <c r="GX31" s="27">
        <f t="shared" si="49"/>
        <v>0</v>
      </c>
      <c r="GZ31" t="str">
        <f t="shared" si="50"/>
        <v/>
      </c>
      <c r="HA31" t="str">
        <f t="shared" si="50"/>
        <v>Taxi pour quartier chinois</v>
      </c>
      <c r="HB31" s="27">
        <f t="shared" si="50"/>
        <v>0</v>
      </c>
      <c r="HC31" s="27">
        <f t="shared" si="50"/>
        <v>0</v>
      </c>
      <c r="HE31" t="s">
        <v>304</v>
      </c>
      <c r="HF31" s="27">
        <v>50</v>
      </c>
      <c r="HG31" s="27">
        <v>0</v>
      </c>
      <c r="HI31" t="str">
        <f t="shared" si="51"/>
        <v/>
      </c>
      <c r="HJ31" t="str">
        <f t="shared" si="52"/>
        <v>Après-midi: bouddha en or et quartier chinois</v>
      </c>
      <c r="HK31">
        <f t="shared" si="52"/>
        <v>50</v>
      </c>
      <c r="HL31">
        <f t="shared" si="52"/>
        <v>0</v>
      </c>
      <c r="HN31" t="str">
        <f t="shared" si="53"/>
        <v/>
      </c>
      <c r="HO31" t="str">
        <f t="shared" si="53"/>
        <v>Après-midi: bouddha en or et quartier chinois</v>
      </c>
      <c r="HP31">
        <f t="shared" si="53"/>
        <v>50</v>
      </c>
      <c r="HQ31">
        <f t="shared" si="53"/>
        <v>0</v>
      </c>
      <c r="HS31" t="str">
        <f t="shared" si="54"/>
        <v/>
      </c>
      <c r="HT31" t="str">
        <f t="shared" si="54"/>
        <v>Après-midi: bouddha en or et quartier chinois</v>
      </c>
      <c r="HU31">
        <f t="shared" si="54"/>
        <v>50</v>
      </c>
      <c r="HV31">
        <f t="shared" si="54"/>
        <v>0</v>
      </c>
      <c r="HX31" t="s">
        <v>304</v>
      </c>
      <c r="HY31" s="27">
        <v>50</v>
      </c>
      <c r="HZ31" s="27">
        <v>0</v>
      </c>
      <c r="IB31" t="str">
        <f t="shared" si="55"/>
        <v/>
      </c>
      <c r="IC31" t="str">
        <f t="shared" si="56"/>
        <v>Après-midi: bouddha en or et quartier chinois</v>
      </c>
      <c r="ID31">
        <f t="shared" si="56"/>
        <v>50</v>
      </c>
      <c r="IE31">
        <f t="shared" si="56"/>
        <v>0</v>
      </c>
      <c r="IG31" t="str">
        <f t="shared" si="57"/>
        <v/>
      </c>
      <c r="IH31" t="str">
        <f t="shared" si="58"/>
        <v>Après-midi: bouddha en or et quartier chinois</v>
      </c>
      <c r="II31">
        <f t="shared" si="58"/>
        <v>50</v>
      </c>
      <c r="IJ31">
        <f t="shared" si="58"/>
        <v>0</v>
      </c>
      <c r="IL31" t="str">
        <f t="shared" si="59"/>
        <v/>
      </c>
      <c r="IM31" t="str">
        <f t="shared" si="60"/>
        <v>Après-midi: bouddha en or et quartier chinois</v>
      </c>
      <c r="IN31">
        <f t="shared" si="60"/>
        <v>50</v>
      </c>
      <c r="IO31">
        <f t="shared" si="60"/>
        <v>0</v>
      </c>
      <c r="IQ31" t="s">
        <v>256</v>
      </c>
      <c r="IR31" t="s">
        <v>310</v>
      </c>
      <c r="IV31" s="27">
        <v>200</v>
      </c>
      <c r="IW31" s="27">
        <v>0</v>
      </c>
      <c r="IY31" t="s">
        <v>256</v>
      </c>
      <c r="IZ31" t="str">
        <f t="shared" si="61"/>
        <v>Matin : Jim Thompson (par les klong) - entrées (départ 9h)</v>
      </c>
      <c r="JD31" s="27">
        <f t="shared" si="62"/>
        <v>200</v>
      </c>
      <c r="JE31" s="65">
        <f t="shared" si="62"/>
        <v>0</v>
      </c>
      <c r="JG31" t="s">
        <v>256</v>
      </c>
      <c r="JH31" t="str">
        <f t="shared" si="63"/>
        <v>Matin : Jim Thompson (par les klong) - entrées (départ 9h)</v>
      </c>
      <c r="JL31" s="27">
        <f t="shared" si="64"/>
        <v>200</v>
      </c>
      <c r="JM31" s="65">
        <f t="shared" si="64"/>
        <v>0</v>
      </c>
      <c r="JO31" t="s">
        <v>256</v>
      </c>
      <c r="JP31" t="str">
        <f t="shared" si="65"/>
        <v>Matin : Jim Thompson (par les klong) - entrées (départ 9h)</v>
      </c>
      <c r="JT31" s="27">
        <f t="shared" si="66"/>
        <v>200</v>
      </c>
      <c r="JU31" s="65">
        <f t="shared" si="66"/>
        <v>0</v>
      </c>
      <c r="JW31" t="s">
        <v>256</v>
      </c>
      <c r="JX31" t="s">
        <v>310</v>
      </c>
      <c r="JZ31" s="27">
        <v>200</v>
      </c>
      <c r="KA31" s="27">
        <v>0</v>
      </c>
      <c r="KC31" t="s">
        <v>256</v>
      </c>
      <c r="KD31" t="s">
        <v>310</v>
      </c>
      <c r="KF31" s="27">
        <f t="shared" si="67"/>
        <v>200</v>
      </c>
      <c r="KG31" s="65">
        <f t="shared" si="67"/>
        <v>0</v>
      </c>
      <c r="KI31" t="s">
        <v>256</v>
      </c>
      <c r="KJ31" t="s">
        <v>310</v>
      </c>
      <c r="KL31" s="27">
        <f t="shared" si="68"/>
        <v>200</v>
      </c>
      <c r="KM31" s="65">
        <f t="shared" si="68"/>
        <v>0</v>
      </c>
      <c r="KO31" t="s">
        <v>256</v>
      </c>
      <c r="KP31" t="s">
        <v>310</v>
      </c>
      <c r="KR31" s="27">
        <f t="shared" si="69"/>
        <v>200</v>
      </c>
      <c r="KS31" s="65">
        <f t="shared" si="69"/>
        <v>0</v>
      </c>
      <c r="KU31" t="s">
        <v>256</v>
      </c>
      <c r="KV31" t="s">
        <v>310</v>
      </c>
      <c r="KX31" s="27">
        <v>200</v>
      </c>
      <c r="KY31" s="27">
        <v>0</v>
      </c>
      <c r="LA31" t="s">
        <v>256</v>
      </c>
      <c r="LB31" t="s">
        <v>310</v>
      </c>
      <c r="LD31" s="27">
        <f t="shared" si="70"/>
        <v>200</v>
      </c>
      <c r="LE31" s="65">
        <f t="shared" si="70"/>
        <v>0</v>
      </c>
      <c r="LG31" t="s">
        <v>256</v>
      </c>
      <c r="LH31" t="str">
        <f t="shared" si="71"/>
        <v>Matin : Jim Thompson (par les klong) - entrées (départ 9h)</v>
      </c>
      <c r="LJ31" s="27">
        <f t="shared" si="72"/>
        <v>200</v>
      </c>
      <c r="LK31" s="65">
        <f t="shared" si="72"/>
        <v>0</v>
      </c>
      <c r="LM31" t="s">
        <v>256</v>
      </c>
      <c r="LN31" t="str">
        <f t="shared" si="73"/>
        <v>Matin : Jim Thompson (par les klong) - entrées (départ 9h)</v>
      </c>
      <c r="LP31" s="27">
        <f t="shared" si="74"/>
        <v>200</v>
      </c>
      <c r="LQ31" s="65">
        <f t="shared" si="74"/>
        <v>0</v>
      </c>
      <c r="LS31" t="s">
        <v>256</v>
      </c>
      <c r="LT31" t="s">
        <v>310</v>
      </c>
      <c r="LV31" s="27">
        <v>200</v>
      </c>
      <c r="LW31" s="27">
        <v>0</v>
      </c>
      <c r="LY31" t="s">
        <v>256</v>
      </c>
      <c r="LZ31" t="str">
        <f t="shared" si="75"/>
        <v>Matin : Jim Thompson (par les klong) - entrées (départ 9h)</v>
      </c>
      <c r="MB31" s="27">
        <f t="shared" si="76"/>
        <v>200</v>
      </c>
      <c r="MC31" s="65">
        <f t="shared" si="76"/>
        <v>0</v>
      </c>
      <c r="ME31" t="s">
        <v>256</v>
      </c>
      <c r="MF31" t="str">
        <f t="shared" si="77"/>
        <v>Matin : Jim Thompson (par les klong) - entrées (départ 9h)</v>
      </c>
      <c r="MH31" s="27">
        <f t="shared" si="78"/>
        <v>200</v>
      </c>
      <c r="MI31" s="65">
        <f t="shared" si="78"/>
        <v>0</v>
      </c>
      <c r="MK31" t="s">
        <v>256</v>
      </c>
      <c r="ML31" t="str">
        <f t="shared" si="79"/>
        <v>Matin : Jim Thompson (par les klong) - entrées (départ 9h)</v>
      </c>
      <c r="MN31" s="27">
        <f t="shared" si="80"/>
        <v>200</v>
      </c>
      <c r="MO31" s="65">
        <f t="shared" si="80"/>
        <v>0</v>
      </c>
      <c r="MQ31" t="s">
        <v>311</v>
      </c>
      <c r="MS31" s="65"/>
      <c r="MT31" s="65">
        <v>2500</v>
      </c>
      <c r="MW31" t="str">
        <f t="shared" si="81"/>
        <v>transfert de hotel BKK à Airport</v>
      </c>
      <c r="MY31" s="27">
        <f t="shared" si="82"/>
        <v>0</v>
      </c>
      <c r="MZ31" s="65">
        <f t="shared" si="82"/>
        <v>2500</v>
      </c>
      <c r="NC31" t="str">
        <f t="shared" si="83"/>
        <v>transfert de hotel BKK à Airport</v>
      </c>
      <c r="NE31" s="27">
        <f t="shared" si="84"/>
        <v>0</v>
      </c>
      <c r="NF31" s="65">
        <f t="shared" si="84"/>
        <v>2500</v>
      </c>
      <c r="NI31" t="str">
        <f t="shared" si="85"/>
        <v>transfert de hotel BKK à Airport</v>
      </c>
      <c r="NK31" s="27">
        <f t="shared" si="86"/>
        <v>0</v>
      </c>
      <c r="NL31" s="65">
        <f t="shared" si="86"/>
        <v>2500</v>
      </c>
      <c r="NM31" t="s">
        <v>301</v>
      </c>
      <c r="NN31" t="s">
        <v>312</v>
      </c>
      <c r="NP31" s="27">
        <v>300</v>
      </c>
      <c r="NQ31" s="27">
        <v>150</v>
      </c>
      <c r="NS31" t="s">
        <v>301</v>
      </c>
      <c r="NT31" t="str">
        <f t="shared" si="87"/>
        <v>Départ 9h cascades d'erawan (1h30 de route)</v>
      </c>
      <c r="NV31" s="27">
        <f t="shared" si="88"/>
        <v>300</v>
      </c>
      <c r="NW31" s="65">
        <f t="shared" si="88"/>
        <v>150</v>
      </c>
      <c r="NY31" t="s">
        <v>301</v>
      </c>
      <c r="NZ31" t="str">
        <f t="shared" si="89"/>
        <v>Départ 9h cascades d'erawan (1h30 de route)</v>
      </c>
      <c r="OB31" s="27">
        <f t="shared" si="90"/>
        <v>300</v>
      </c>
      <c r="OC31" s="65">
        <f t="shared" si="90"/>
        <v>150</v>
      </c>
      <c r="OE31" t="s">
        <v>301</v>
      </c>
      <c r="OF31" t="str">
        <f t="shared" si="91"/>
        <v>Départ 9h cascades d'erawan (1h30 de route)</v>
      </c>
      <c r="OH31" s="27">
        <f t="shared" si="92"/>
        <v>300</v>
      </c>
      <c r="OI31" s="65">
        <f t="shared" si="92"/>
        <v>150</v>
      </c>
      <c r="OL31" s="25" t="s">
        <v>254</v>
      </c>
      <c r="ON31">
        <v>1250</v>
      </c>
      <c r="OO31" s="65">
        <v>0</v>
      </c>
      <c r="OR31" t="str">
        <f t="shared" si="93"/>
        <v>pan kled villa eco hill</v>
      </c>
      <c r="OT31" s="27">
        <f t="shared" si="94"/>
        <v>1250</v>
      </c>
      <c r="OU31" s="65">
        <f t="shared" si="94"/>
        <v>0</v>
      </c>
      <c r="OX31" t="str">
        <f t="shared" si="95"/>
        <v>pan kled villa eco hill</v>
      </c>
      <c r="OZ31" s="27">
        <f t="shared" si="96"/>
        <v>1250</v>
      </c>
      <c r="PA31" s="65">
        <f t="shared" si="96"/>
        <v>0</v>
      </c>
      <c r="PD31" t="str">
        <f t="shared" si="97"/>
        <v>pan kled villa eco hill</v>
      </c>
      <c r="PF31" s="27">
        <f t="shared" si="98"/>
        <v>1250</v>
      </c>
      <c r="PG31" s="65">
        <f t="shared" si="98"/>
        <v>0</v>
      </c>
      <c r="PJ31" t="s">
        <v>255</v>
      </c>
      <c r="PL31">
        <v>1080</v>
      </c>
      <c r="PP31" t="str">
        <f t="shared" si="99"/>
        <v>park &amp; pool resort</v>
      </c>
      <c r="PR31">
        <f t="shared" si="100"/>
        <v>1080</v>
      </c>
      <c r="PS31">
        <f t="shared" si="100"/>
        <v>0</v>
      </c>
      <c r="PV31" t="str">
        <f t="shared" si="101"/>
        <v>park &amp; pool resort</v>
      </c>
      <c r="PX31">
        <f t="shared" si="102"/>
        <v>1080</v>
      </c>
      <c r="PY31">
        <f t="shared" si="102"/>
        <v>0</v>
      </c>
      <c r="QB31" t="str">
        <f t="shared" si="103"/>
        <v>park &amp; pool resort</v>
      </c>
      <c r="QD31">
        <f t="shared" si="104"/>
        <v>1080</v>
      </c>
      <c r="QE31">
        <f t="shared" si="104"/>
        <v>0</v>
      </c>
      <c r="QH31" t="s">
        <v>255</v>
      </c>
      <c r="QI31">
        <v>1080</v>
      </c>
      <c r="QN31" t="str">
        <f t="shared" si="105"/>
        <v>park &amp; pool resort</v>
      </c>
      <c r="QO31">
        <f t="shared" si="105"/>
        <v>1080</v>
      </c>
      <c r="QP31">
        <f t="shared" si="105"/>
        <v>0</v>
      </c>
      <c r="QT31" t="str">
        <f t="shared" si="106"/>
        <v>park &amp; pool resort</v>
      </c>
      <c r="QU31">
        <f t="shared" si="106"/>
        <v>1080</v>
      </c>
      <c r="QV31">
        <f t="shared" si="106"/>
        <v>0</v>
      </c>
      <c r="QZ31" t="str">
        <f t="shared" si="107"/>
        <v>park &amp; pool resort</v>
      </c>
      <c r="RA31">
        <f t="shared" si="107"/>
        <v>1080</v>
      </c>
      <c r="RB31">
        <f t="shared" si="107"/>
        <v>0</v>
      </c>
      <c r="RD31" t="s">
        <v>255</v>
      </c>
      <c r="RE31">
        <v>1080</v>
      </c>
      <c r="RI31" t="str">
        <f t="shared" si="108"/>
        <v>park &amp; pool resort</v>
      </c>
      <c r="RJ31">
        <f t="shared" si="108"/>
        <v>1080</v>
      </c>
      <c r="RK31">
        <f t="shared" si="108"/>
        <v>0</v>
      </c>
      <c r="RN31" t="str">
        <f t="shared" si="109"/>
        <v>park &amp; pool resort</v>
      </c>
      <c r="RO31">
        <f t="shared" si="109"/>
        <v>1080</v>
      </c>
      <c r="RP31">
        <f t="shared" si="109"/>
        <v>0</v>
      </c>
      <c r="RS31" t="str">
        <f t="shared" si="110"/>
        <v>park &amp; pool resort</v>
      </c>
      <c r="RT31">
        <f t="shared" si="110"/>
        <v>1080</v>
      </c>
      <c r="RU31">
        <f t="shared" si="110"/>
        <v>0</v>
      </c>
      <c r="RW31" s="25" t="s">
        <v>313</v>
      </c>
      <c r="RX31" s="65"/>
      <c r="RY31" s="65"/>
      <c r="SA31">
        <f t="shared" si="111"/>
        <v>0</v>
      </c>
      <c r="SB31" t="str">
        <f t="shared" si="111"/>
        <v>Arrivée Mae Salong entre 16 et 17h</v>
      </c>
      <c r="SC31">
        <f t="shared" si="111"/>
        <v>0</v>
      </c>
      <c r="SD31">
        <f t="shared" si="111"/>
        <v>0</v>
      </c>
      <c r="SF31">
        <f t="shared" si="112"/>
        <v>0</v>
      </c>
      <c r="SG31" t="str">
        <f t="shared" si="112"/>
        <v>Arrivée Mae Salong entre 16 et 17h</v>
      </c>
      <c r="SH31">
        <f t="shared" si="112"/>
        <v>0</v>
      </c>
      <c r="SI31">
        <f t="shared" si="112"/>
        <v>0</v>
      </c>
      <c r="SK31">
        <f t="shared" si="113"/>
        <v>0</v>
      </c>
      <c r="SL31" t="str">
        <f t="shared" si="0"/>
        <v>Arrivée Mae Salong entre 16 et 17h</v>
      </c>
      <c r="SM31">
        <f t="shared" si="0"/>
        <v>0</v>
      </c>
      <c r="SN31">
        <f t="shared" si="0"/>
        <v>0</v>
      </c>
      <c r="SR31" s="25" t="s">
        <v>314</v>
      </c>
      <c r="SS31" s="65"/>
      <c r="ST31" s="65"/>
      <c r="SW31" t="str">
        <f t="shared" si="114"/>
        <v>Visite village de 14à 15h</v>
      </c>
      <c r="SX31">
        <f t="shared" si="114"/>
        <v>0</v>
      </c>
      <c r="SY31">
        <f t="shared" si="114"/>
        <v>0</v>
      </c>
      <c r="TB31" t="str">
        <f t="shared" si="115"/>
        <v>Visite village de 14à 15h</v>
      </c>
      <c r="TC31">
        <f t="shared" si="115"/>
        <v>0</v>
      </c>
      <c r="TD31">
        <f t="shared" si="115"/>
        <v>0</v>
      </c>
      <c r="TG31" t="str">
        <f t="shared" si="116"/>
        <v>Visite village de 14à 15h</v>
      </c>
      <c r="TH31">
        <f t="shared" si="116"/>
        <v>0</v>
      </c>
      <c r="TI31">
        <f t="shared" si="116"/>
        <v>0</v>
      </c>
    </row>
    <row r="32" spans="1:529" x14ac:dyDescent="0.25">
      <c r="B32" t="s">
        <v>236</v>
      </c>
      <c r="F32" s="27">
        <v>1620</v>
      </c>
      <c r="G32" s="27">
        <v>0</v>
      </c>
      <c r="I32" t="str">
        <f t="shared" si="1"/>
        <v/>
      </c>
      <c r="J32" t="str">
        <f t="shared" si="2"/>
        <v>Hôtel New Siam Palace ville</v>
      </c>
      <c r="N32" s="27">
        <f t="shared" si="3"/>
        <v>1620</v>
      </c>
      <c r="O32" s="27">
        <f t="shared" si="3"/>
        <v>0</v>
      </c>
      <c r="P32" s="27"/>
      <c r="Q32" t="str">
        <f t="shared" si="4"/>
        <v/>
      </c>
      <c r="R32" t="str">
        <f t="shared" si="4"/>
        <v>Hôtel New Siam Palace ville</v>
      </c>
      <c r="V32" s="27">
        <f t="shared" si="5"/>
        <v>1620</v>
      </c>
      <c r="W32" s="27">
        <f t="shared" si="5"/>
        <v>0</v>
      </c>
      <c r="X32" s="27"/>
      <c r="Y32" t="str">
        <f t="shared" si="6"/>
        <v/>
      </c>
      <c r="Z32" t="str">
        <f t="shared" si="6"/>
        <v>Hôtel New Siam Palace ville</v>
      </c>
      <c r="AD32" s="27">
        <f t="shared" si="7"/>
        <v>1620</v>
      </c>
      <c r="AE32" s="27">
        <f t="shared" si="7"/>
        <v>0</v>
      </c>
      <c r="AG32" t="s">
        <v>236</v>
      </c>
      <c r="AI32" s="27">
        <v>1620</v>
      </c>
      <c r="AJ32" s="27">
        <v>0</v>
      </c>
      <c r="AK32" s="27"/>
      <c r="AL32" t="str">
        <f t="shared" si="8"/>
        <v/>
      </c>
      <c r="AM32" t="str">
        <f t="shared" si="9"/>
        <v>Hôtel New Siam Palace ville</v>
      </c>
      <c r="AO32" s="27">
        <f t="shared" si="10"/>
        <v>1620</v>
      </c>
      <c r="AP32" s="27">
        <f t="shared" si="10"/>
        <v>0</v>
      </c>
      <c r="AQ32" s="27"/>
      <c r="AR32" t="str">
        <f t="shared" si="11"/>
        <v/>
      </c>
      <c r="AS32" t="str">
        <f t="shared" si="11"/>
        <v>Hôtel New Siam Palace ville</v>
      </c>
      <c r="AU32" s="27">
        <f t="shared" si="12"/>
        <v>1620</v>
      </c>
      <c r="AV32" s="27">
        <f t="shared" si="12"/>
        <v>0</v>
      </c>
      <c r="AW32" s="27"/>
      <c r="AX32" t="str">
        <f t="shared" si="13"/>
        <v/>
      </c>
      <c r="AY32" t="str">
        <f t="shared" si="13"/>
        <v>Hôtel New Siam Palace ville</v>
      </c>
      <c r="BA32" s="27">
        <f t="shared" si="14"/>
        <v>1620</v>
      </c>
      <c r="BB32" s="27">
        <f t="shared" si="14"/>
        <v>0</v>
      </c>
      <c r="BC32" s="27"/>
      <c r="BE32" t="s">
        <v>236</v>
      </c>
      <c r="BF32" s="27">
        <v>1620</v>
      </c>
      <c r="BG32" s="27">
        <v>1620</v>
      </c>
      <c r="BH32" s="65"/>
      <c r="BI32" t="str">
        <f t="shared" si="15"/>
        <v/>
      </c>
      <c r="BJ32" t="str">
        <f t="shared" si="16"/>
        <v>Hôtel New Siam Palace ville</v>
      </c>
      <c r="BK32" s="27">
        <f t="shared" si="16"/>
        <v>1620</v>
      </c>
      <c r="BL32" s="27">
        <f t="shared" si="16"/>
        <v>1620</v>
      </c>
      <c r="BM32" s="27"/>
      <c r="BN32" t="str">
        <f t="shared" si="17"/>
        <v/>
      </c>
      <c r="BO32" t="str">
        <f t="shared" si="17"/>
        <v>Hôtel New Siam Palace ville</v>
      </c>
      <c r="BP32" s="27">
        <f t="shared" si="17"/>
        <v>1620</v>
      </c>
      <c r="BQ32" s="27">
        <f t="shared" si="17"/>
        <v>1620</v>
      </c>
      <c r="BR32" s="27"/>
      <c r="BS32" s="27" t="str">
        <f t="shared" si="18"/>
        <v/>
      </c>
      <c r="BT32" t="str">
        <f t="shared" si="18"/>
        <v>Hôtel New Siam Palace ville</v>
      </c>
      <c r="BU32" s="27">
        <f t="shared" si="18"/>
        <v>1620</v>
      </c>
      <c r="BV32" s="27">
        <f t="shared" si="18"/>
        <v>1620</v>
      </c>
      <c r="BX32" t="s">
        <v>236</v>
      </c>
      <c r="BY32" s="27">
        <v>1620</v>
      </c>
      <c r="BZ32" s="27">
        <v>0</v>
      </c>
      <c r="CA32" s="65"/>
      <c r="CB32" t="str">
        <f t="shared" si="19"/>
        <v/>
      </c>
      <c r="CC32" t="str">
        <f t="shared" si="20"/>
        <v>Hôtel New Siam Palace ville</v>
      </c>
      <c r="CD32" s="27">
        <f t="shared" si="20"/>
        <v>1620</v>
      </c>
      <c r="CE32" s="27">
        <f t="shared" si="20"/>
        <v>0</v>
      </c>
      <c r="CF32" s="27"/>
      <c r="CG32" t="str">
        <f t="shared" si="21"/>
        <v/>
      </c>
      <c r="CH32" t="str">
        <f t="shared" si="21"/>
        <v>Hôtel New Siam Palace ville</v>
      </c>
      <c r="CI32" s="27">
        <f t="shared" si="22"/>
        <v>1620</v>
      </c>
      <c r="CJ32" s="27">
        <f t="shared" si="23"/>
        <v>0</v>
      </c>
      <c r="CK32" s="27"/>
      <c r="CL32" t="str">
        <f t="shared" si="24"/>
        <v/>
      </c>
      <c r="CM32" t="str">
        <f t="shared" si="24"/>
        <v>Hôtel New Siam Palace ville</v>
      </c>
      <c r="CN32" s="27">
        <f t="shared" si="24"/>
        <v>1620</v>
      </c>
      <c r="CO32" s="27">
        <f t="shared" si="24"/>
        <v>0</v>
      </c>
      <c r="CP32" s="27"/>
      <c r="CR32" t="s">
        <v>236</v>
      </c>
      <c r="CS32" s="27">
        <v>1620</v>
      </c>
      <c r="CT32" s="27">
        <v>0</v>
      </c>
      <c r="CU32" s="65"/>
      <c r="CV32" t="str">
        <f t="shared" si="25"/>
        <v/>
      </c>
      <c r="CW32" t="str">
        <f t="shared" si="26"/>
        <v>Hôtel New Siam Palace ville</v>
      </c>
      <c r="CX32" s="27">
        <f t="shared" si="26"/>
        <v>1620</v>
      </c>
      <c r="CY32" s="27">
        <f t="shared" si="26"/>
        <v>0</v>
      </c>
      <c r="CZ32" s="27"/>
      <c r="DA32" t="str">
        <f t="shared" si="27"/>
        <v/>
      </c>
      <c r="DB32" t="str">
        <f t="shared" si="28"/>
        <v>Hôtel New Siam Palace ville</v>
      </c>
      <c r="DC32" s="27">
        <f t="shared" si="28"/>
        <v>1620</v>
      </c>
      <c r="DD32" s="27">
        <f t="shared" si="28"/>
        <v>0</v>
      </c>
      <c r="DE32" s="27"/>
      <c r="DF32" t="str">
        <f t="shared" si="29"/>
        <v/>
      </c>
      <c r="DG32" t="str">
        <f t="shared" si="30"/>
        <v>Hôtel New Siam Palace ville</v>
      </c>
      <c r="DH32" s="27">
        <f t="shared" si="30"/>
        <v>1620</v>
      </c>
      <c r="DI32" s="27">
        <f t="shared" si="30"/>
        <v>0</v>
      </c>
      <c r="DJ32" s="27"/>
      <c r="DL32" t="s">
        <v>236</v>
      </c>
      <c r="DM32" s="27">
        <v>1620</v>
      </c>
      <c r="DN32" s="27">
        <v>0</v>
      </c>
      <c r="DP32" t="str">
        <f t="shared" si="31"/>
        <v/>
      </c>
      <c r="DQ32" t="str">
        <f t="shared" si="32"/>
        <v>Hôtel New Siam Palace ville</v>
      </c>
      <c r="DR32" s="27">
        <f t="shared" si="32"/>
        <v>1620</v>
      </c>
      <c r="DS32" s="27">
        <f t="shared" si="32"/>
        <v>0</v>
      </c>
      <c r="DU32" t="str">
        <f t="shared" si="33"/>
        <v/>
      </c>
      <c r="DV32" t="str">
        <f t="shared" si="33"/>
        <v>Hôtel New Siam Palace ville</v>
      </c>
      <c r="DW32" s="27">
        <f t="shared" si="33"/>
        <v>1620</v>
      </c>
      <c r="DX32" s="27">
        <f t="shared" si="33"/>
        <v>0</v>
      </c>
      <c r="DZ32" t="str">
        <f t="shared" si="34"/>
        <v/>
      </c>
      <c r="EA32" t="str">
        <f t="shared" si="34"/>
        <v>Hôtel New Siam Palace ville</v>
      </c>
      <c r="EB32" s="27">
        <f t="shared" si="34"/>
        <v>1620</v>
      </c>
      <c r="EC32" s="27">
        <f t="shared" si="34"/>
        <v>0</v>
      </c>
      <c r="EF32" t="s">
        <v>315</v>
      </c>
      <c r="EG32" s="27">
        <v>0</v>
      </c>
      <c r="EH32" s="27"/>
      <c r="EJ32" t="str">
        <f t="shared" si="35"/>
        <v/>
      </c>
      <c r="EK32" t="str">
        <f t="shared" si="36"/>
        <v>Taxi AR Silom</v>
      </c>
      <c r="EL32" s="27">
        <f t="shared" si="36"/>
        <v>0</v>
      </c>
      <c r="EM32" s="27">
        <f t="shared" si="36"/>
        <v>0</v>
      </c>
      <c r="EO32" t="str">
        <f t="shared" si="37"/>
        <v/>
      </c>
      <c r="EP32" t="str">
        <f t="shared" si="37"/>
        <v>Taxi AR Silom</v>
      </c>
      <c r="EQ32" s="27">
        <f t="shared" si="37"/>
        <v>0</v>
      </c>
      <c r="ER32" s="27">
        <f t="shared" si="37"/>
        <v>0</v>
      </c>
      <c r="ET32" t="str">
        <f t="shared" si="38"/>
        <v/>
      </c>
      <c r="EU32" t="str">
        <f t="shared" si="38"/>
        <v>Taxi AR Silom</v>
      </c>
      <c r="EV32" s="27">
        <f t="shared" si="38"/>
        <v>0</v>
      </c>
      <c r="EW32" s="27">
        <f t="shared" si="38"/>
        <v>0</v>
      </c>
      <c r="EZ32" t="s">
        <v>315</v>
      </c>
      <c r="FA32" s="27">
        <v>0</v>
      </c>
      <c r="FB32" s="27"/>
      <c r="FD32" t="str">
        <f t="shared" si="39"/>
        <v/>
      </c>
      <c r="FE32" t="str">
        <f t="shared" si="40"/>
        <v>Taxi AR Silom</v>
      </c>
      <c r="FF32" s="27">
        <f t="shared" si="40"/>
        <v>0</v>
      </c>
      <c r="FG32" s="27">
        <f t="shared" si="40"/>
        <v>0</v>
      </c>
      <c r="FI32" t="str">
        <f t="shared" si="41"/>
        <v/>
      </c>
      <c r="FJ32" t="str">
        <f t="shared" si="41"/>
        <v>Taxi AR Silom</v>
      </c>
      <c r="FK32" s="27">
        <f t="shared" si="41"/>
        <v>0</v>
      </c>
      <c r="FL32" s="27">
        <f t="shared" si="41"/>
        <v>0</v>
      </c>
      <c r="FN32" t="str">
        <f t="shared" si="42"/>
        <v/>
      </c>
      <c r="FO32" t="str">
        <f t="shared" si="42"/>
        <v>Taxi AR Silom</v>
      </c>
      <c r="FP32" s="27">
        <f t="shared" si="42"/>
        <v>0</v>
      </c>
      <c r="FQ32" s="27">
        <f t="shared" si="42"/>
        <v>0</v>
      </c>
      <c r="FS32" t="s">
        <v>315</v>
      </c>
      <c r="FT32" s="27">
        <v>0</v>
      </c>
      <c r="FU32" s="27"/>
      <c r="FW32" t="str">
        <f t="shared" si="43"/>
        <v/>
      </c>
      <c r="FX32" t="str">
        <f t="shared" si="44"/>
        <v>Taxi AR Silom</v>
      </c>
      <c r="FY32" s="27">
        <f t="shared" si="44"/>
        <v>0</v>
      </c>
      <c r="FZ32" s="27">
        <f t="shared" si="44"/>
        <v>0</v>
      </c>
      <c r="GB32" t="str">
        <f t="shared" si="45"/>
        <v/>
      </c>
      <c r="GC32" t="str">
        <f t="shared" si="45"/>
        <v>Taxi AR Silom</v>
      </c>
      <c r="GD32" s="27">
        <f t="shared" si="45"/>
        <v>0</v>
      </c>
      <c r="GE32" s="27">
        <f t="shared" si="45"/>
        <v>0</v>
      </c>
      <c r="GG32" t="str">
        <f t="shared" si="46"/>
        <v/>
      </c>
      <c r="GH32" t="str">
        <f t="shared" si="46"/>
        <v>Taxi AR Silom</v>
      </c>
      <c r="GI32" s="27">
        <f t="shared" si="46"/>
        <v>0</v>
      </c>
      <c r="GJ32" s="27">
        <f t="shared" si="46"/>
        <v>0</v>
      </c>
      <c r="GL32" t="s">
        <v>315</v>
      </c>
      <c r="GM32" s="27">
        <v>0</v>
      </c>
      <c r="GN32" s="27"/>
      <c r="GP32" t="str">
        <f t="shared" si="47"/>
        <v/>
      </c>
      <c r="GQ32" t="str">
        <f t="shared" si="48"/>
        <v>Taxi AR Silom</v>
      </c>
      <c r="GR32" s="27">
        <f t="shared" si="48"/>
        <v>0</v>
      </c>
      <c r="GS32" s="27">
        <f t="shared" si="48"/>
        <v>0</v>
      </c>
      <c r="GU32" t="str">
        <f t="shared" si="49"/>
        <v/>
      </c>
      <c r="GV32" t="str">
        <f t="shared" si="49"/>
        <v>Taxi AR Silom</v>
      </c>
      <c r="GW32" s="27">
        <f t="shared" si="49"/>
        <v>0</v>
      </c>
      <c r="GX32" s="27">
        <f t="shared" si="49"/>
        <v>0</v>
      </c>
      <c r="GZ32" t="str">
        <f t="shared" si="50"/>
        <v/>
      </c>
      <c r="HA32" t="str">
        <f t="shared" si="50"/>
        <v>Taxi AR Silom</v>
      </c>
      <c r="HB32" s="27">
        <f t="shared" si="50"/>
        <v>0</v>
      </c>
      <c r="HC32" s="27">
        <f t="shared" si="50"/>
        <v>0</v>
      </c>
      <c r="HE32" t="s">
        <v>309</v>
      </c>
      <c r="HF32" s="27">
        <v>0</v>
      </c>
      <c r="HI32" t="str">
        <f t="shared" si="51"/>
        <v/>
      </c>
      <c r="HJ32" t="str">
        <f t="shared" si="52"/>
        <v>Taxi pour quartier chinois</v>
      </c>
      <c r="HK32">
        <f t="shared" si="52"/>
        <v>0</v>
      </c>
      <c r="HL32">
        <f t="shared" si="52"/>
        <v>0</v>
      </c>
      <c r="HN32" t="str">
        <f t="shared" si="53"/>
        <v/>
      </c>
      <c r="HO32" t="str">
        <f t="shared" si="53"/>
        <v>Taxi pour quartier chinois</v>
      </c>
      <c r="HP32">
        <f t="shared" si="53"/>
        <v>0</v>
      </c>
      <c r="HQ32">
        <f t="shared" si="53"/>
        <v>0</v>
      </c>
      <c r="HS32" t="str">
        <f t="shared" si="54"/>
        <v/>
      </c>
      <c r="HT32" t="str">
        <f t="shared" si="54"/>
        <v>Taxi pour quartier chinois</v>
      </c>
      <c r="HU32">
        <f t="shared" si="54"/>
        <v>0</v>
      </c>
      <c r="HV32">
        <f t="shared" si="54"/>
        <v>0</v>
      </c>
      <c r="HX32" t="s">
        <v>309</v>
      </c>
      <c r="HY32" s="27">
        <v>0</v>
      </c>
      <c r="IB32" t="str">
        <f t="shared" si="55"/>
        <v/>
      </c>
      <c r="IC32" t="str">
        <f t="shared" si="56"/>
        <v>Taxi pour quartier chinois</v>
      </c>
      <c r="ID32">
        <f t="shared" si="56"/>
        <v>0</v>
      </c>
      <c r="IE32">
        <f t="shared" si="56"/>
        <v>0</v>
      </c>
      <c r="IG32" t="str">
        <f t="shared" si="57"/>
        <v/>
      </c>
      <c r="IH32" t="str">
        <f t="shared" si="58"/>
        <v>Taxi pour quartier chinois</v>
      </c>
      <c r="II32">
        <f t="shared" si="58"/>
        <v>0</v>
      </c>
      <c r="IJ32">
        <f t="shared" si="58"/>
        <v>0</v>
      </c>
      <c r="IL32" t="str">
        <f t="shared" si="59"/>
        <v/>
      </c>
      <c r="IM32" t="str">
        <f t="shared" si="60"/>
        <v>Taxi pour quartier chinois</v>
      </c>
      <c r="IN32">
        <f t="shared" si="60"/>
        <v>0</v>
      </c>
      <c r="IO32">
        <f t="shared" si="60"/>
        <v>0</v>
      </c>
      <c r="IR32" t="s">
        <v>299</v>
      </c>
      <c r="IV32" s="27">
        <v>0</v>
      </c>
      <c r="IW32" s="27">
        <v>2700</v>
      </c>
      <c r="IZ32" t="str">
        <f t="shared" si="61"/>
        <v>van à la journée</v>
      </c>
      <c r="JD32" s="27">
        <f t="shared" si="62"/>
        <v>0</v>
      </c>
      <c r="JE32" s="65">
        <f t="shared" si="62"/>
        <v>2700</v>
      </c>
      <c r="JH32" t="str">
        <f t="shared" si="63"/>
        <v>van à la journée</v>
      </c>
      <c r="JL32" s="27">
        <f t="shared" si="64"/>
        <v>0</v>
      </c>
      <c r="JM32" s="65">
        <f t="shared" si="64"/>
        <v>2700</v>
      </c>
      <c r="JP32" t="str">
        <f t="shared" si="65"/>
        <v>van à la journée</v>
      </c>
      <c r="JT32" s="27">
        <f t="shared" si="66"/>
        <v>0</v>
      </c>
      <c r="JU32" s="65">
        <f t="shared" si="66"/>
        <v>2700</v>
      </c>
      <c r="JX32" t="s">
        <v>299</v>
      </c>
      <c r="JZ32" s="27">
        <v>0</v>
      </c>
      <c r="KA32" s="27">
        <v>2700</v>
      </c>
      <c r="KD32" t="s">
        <v>316</v>
      </c>
      <c r="KF32" s="27">
        <f t="shared" si="67"/>
        <v>0</v>
      </c>
      <c r="KG32" s="65">
        <f t="shared" si="67"/>
        <v>2700</v>
      </c>
      <c r="KJ32" t="s">
        <v>316</v>
      </c>
      <c r="KL32" s="27">
        <f t="shared" si="68"/>
        <v>0</v>
      </c>
      <c r="KM32" s="65">
        <f t="shared" si="68"/>
        <v>2700</v>
      </c>
      <c r="KP32" t="s">
        <v>316</v>
      </c>
      <c r="KR32" s="27">
        <f t="shared" si="69"/>
        <v>0</v>
      </c>
      <c r="KS32" s="65">
        <f t="shared" si="69"/>
        <v>2700</v>
      </c>
      <c r="KV32" t="s">
        <v>299</v>
      </c>
      <c r="KX32" s="27">
        <v>0</v>
      </c>
      <c r="KY32" s="27">
        <v>2700</v>
      </c>
      <c r="LB32" t="s">
        <v>316</v>
      </c>
      <c r="LD32" s="27">
        <f t="shared" si="70"/>
        <v>0</v>
      </c>
      <c r="LE32" s="65">
        <f t="shared" si="70"/>
        <v>2700</v>
      </c>
      <c r="LH32" t="str">
        <f t="shared" si="71"/>
        <v>Ensemble des taxis</v>
      </c>
      <c r="LJ32" s="27">
        <f t="shared" si="72"/>
        <v>0</v>
      </c>
      <c r="LK32" s="65">
        <f t="shared" si="72"/>
        <v>2700</v>
      </c>
      <c r="LN32" t="str">
        <f t="shared" si="73"/>
        <v>Ensemble des taxis</v>
      </c>
      <c r="LP32" s="27">
        <f t="shared" si="74"/>
        <v>0</v>
      </c>
      <c r="LQ32" s="65">
        <f t="shared" si="74"/>
        <v>2700</v>
      </c>
      <c r="LT32" t="s">
        <v>299</v>
      </c>
      <c r="LV32" s="27">
        <v>0</v>
      </c>
      <c r="LW32" s="27">
        <v>2700</v>
      </c>
      <c r="LZ32" t="str">
        <f t="shared" si="75"/>
        <v>van à la journée</v>
      </c>
      <c r="MB32" s="27">
        <f t="shared" si="76"/>
        <v>0</v>
      </c>
      <c r="MC32" s="65">
        <f t="shared" si="76"/>
        <v>2700</v>
      </c>
      <c r="MF32" t="str">
        <f t="shared" si="77"/>
        <v>van à la journée</v>
      </c>
      <c r="MH32" s="27">
        <f t="shared" si="78"/>
        <v>0</v>
      </c>
      <c r="MI32" s="65">
        <f t="shared" si="78"/>
        <v>2700</v>
      </c>
      <c r="ML32" t="str">
        <f t="shared" si="79"/>
        <v>van à la journée</v>
      </c>
      <c r="MN32" s="27">
        <f t="shared" si="80"/>
        <v>0</v>
      </c>
      <c r="MO32" s="65">
        <f t="shared" si="80"/>
        <v>2700</v>
      </c>
      <c r="MQ32" t="s">
        <v>317</v>
      </c>
      <c r="MS32" s="65">
        <v>1200</v>
      </c>
      <c r="MT32" s="65"/>
      <c r="MW32" t="str">
        <f t="shared" si="81"/>
        <v>Hôtel park and pool villa</v>
      </c>
      <c r="MY32" s="27">
        <f t="shared" si="82"/>
        <v>1200</v>
      </c>
      <c r="MZ32" s="65">
        <f t="shared" si="82"/>
        <v>0</v>
      </c>
      <c r="NC32" t="str">
        <f t="shared" si="83"/>
        <v>Hôtel park and pool villa</v>
      </c>
      <c r="NE32" s="27">
        <f t="shared" si="84"/>
        <v>1200</v>
      </c>
      <c r="NF32" s="65">
        <f t="shared" si="84"/>
        <v>0</v>
      </c>
      <c r="NI32" t="str">
        <f t="shared" si="85"/>
        <v>Hôtel park and pool villa</v>
      </c>
      <c r="NK32" s="27">
        <f t="shared" si="86"/>
        <v>1200</v>
      </c>
      <c r="NL32" s="65">
        <f t="shared" si="86"/>
        <v>0</v>
      </c>
      <c r="NN32" t="s">
        <v>318</v>
      </c>
      <c r="NP32" s="65"/>
      <c r="NQ32" s="65"/>
      <c r="NT32" t="str">
        <f t="shared" si="87"/>
        <v>visite de 11h à 14h</v>
      </c>
      <c r="NV32" s="27">
        <f t="shared" si="88"/>
        <v>0</v>
      </c>
      <c r="NW32" s="65">
        <f t="shared" si="88"/>
        <v>0</v>
      </c>
      <c r="NZ32" t="str">
        <f t="shared" si="89"/>
        <v>visite de 11h à 14h</v>
      </c>
      <c r="OB32" s="27">
        <f t="shared" si="90"/>
        <v>0</v>
      </c>
      <c r="OC32" s="65">
        <f t="shared" si="90"/>
        <v>0</v>
      </c>
      <c r="OF32" t="str">
        <f t="shared" si="91"/>
        <v>visite de 11h à 14h</v>
      </c>
      <c r="OH32" s="27">
        <f t="shared" si="92"/>
        <v>0</v>
      </c>
      <c r="OI32" s="65">
        <f t="shared" si="92"/>
        <v>0</v>
      </c>
      <c r="OL32" s="25" t="s">
        <v>282</v>
      </c>
      <c r="OO32" s="65">
        <v>0</v>
      </c>
      <c r="OR32" t="str">
        <f t="shared" si="93"/>
        <v>Dîner hôtel</v>
      </c>
      <c r="OT32" s="27">
        <f t="shared" si="94"/>
        <v>0</v>
      </c>
      <c r="OU32" s="65">
        <f t="shared" si="94"/>
        <v>0</v>
      </c>
      <c r="OX32" t="str">
        <f t="shared" si="95"/>
        <v>Dîner hôtel</v>
      </c>
      <c r="OZ32" s="27">
        <f t="shared" si="96"/>
        <v>0</v>
      </c>
      <c r="PA32" s="65">
        <f t="shared" si="96"/>
        <v>0</v>
      </c>
      <c r="PD32" t="str">
        <f t="shared" si="97"/>
        <v>Dîner hôtel</v>
      </c>
      <c r="PF32" s="27">
        <f t="shared" si="98"/>
        <v>0</v>
      </c>
      <c r="PG32" s="65">
        <f t="shared" si="98"/>
        <v>0</v>
      </c>
      <c r="PI32" t="s">
        <v>301</v>
      </c>
      <c r="PJ32" t="s">
        <v>319</v>
      </c>
      <c r="PO32" t="s">
        <v>301</v>
      </c>
      <c r="PP32" t="str">
        <f t="shared" si="99"/>
        <v>Départ à 9h pour phu phra bat national park (1h de route)</v>
      </c>
      <c r="PR32">
        <f t="shared" si="100"/>
        <v>0</v>
      </c>
      <c r="PS32">
        <f t="shared" si="100"/>
        <v>0</v>
      </c>
      <c r="PU32" t="s">
        <v>301</v>
      </c>
      <c r="PV32" t="str">
        <f t="shared" si="101"/>
        <v>Départ à 9h pour phu phra bat national park (1h de route)</v>
      </c>
      <c r="PX32">
        <f t="shared" si="102"/>
        <v>0</v>
      </c>
      <c r="PY32">
        <f t="shared" si="102"/>
        <v>0</v>
      </c>
      <c r="QA32" t="s">
        <v>301</v>
      </c>
      <c r="QB32" t="str">
        <f t="shared" si="103"/>
        <v>Départ à 9h pour phu phra bat national park (1h de route)</v>
      </c>
      <c r="QD32">
        <f t="shared" si="104"/>
        <v>0</v>
      </c>
      <c r="QE32">
        <f t="shared" si="104"/>
        <v>0</v>
      </c>
      <c r="QG32" t="s">
        <v>301</v>
      </c>
      <c r="QH32" t="s">
        <v>319</v>
      </c>
      <c r="QM32" t="s">
        <v>301</v>
      </c>
      <c r="QN32" t="str">
        <f t="shared" si="105"/>
        <v>Départ à 9h pour phu phra bat national park (1h de route)</v>
      </c>
      <c r="QO32">
        <f t="shared" si="105"/>
        <v>0</v>
      </c>
      <c r="QP32">
        <f t="shared" si="105"/>
        <v>0</v>
      </c>
      <c r="QS32" t="s">
        <v>301</v>
      </c>
      <c r="QT32" t="str">
        <f t="shared" si="106"/>
        <v>Départ à 9h pour phu phra bat national park (1h de route)</v>
      </c>
      <c r="QU32">
        <f t="shared" si="106"/>
        <v>0</v>
      </c>
      <c r="QV32">
        <f t="shared" si="106"/>
        <v>0</v>
      </c>
      <c r="QY32" t="s">
        <v>301</v>
      </c>
      <c r="QZ32" t="str">
        <f t="shared" si="107"/>
        <v>Départ à 9h pour phu phra bat national park (1h de route)</v>
      </c>
      <c r="RA32">
        <f t="shared" si="107"/>
        <v>0</v>
      </c>
      <c r="RB32">
        <f t="shared" si="107"/>
        <v>0</v>
      </c>
      <c r="RC32" t="s">
        <v>301</v>
      </c>
      <c r="RD32" t="s">
        <v>319</v>
      </c>
      <c r="RH32" t="s">
        <v>301</v>
      </c>
      <c r="RI32" t="str">
        <f t="shared" si="108"/>
        <v>Départ à 9h pour phu phra bat national park (1h de route)</v>
      </c>
      <c r="RJ32">
        <f t="shared" si="108"/>
        <v>0</v>
      </c>
      <c r="RK32">
        <f t="shared" si="108"/>
        <v>0</v>
      </c>
      <c r="RM32" t="s">
        <v>301</v>
      </c>
      <c r="RN32" t="str">
        <f t="shared" si="109"/>
        <v>Départ à 9h pour phu phra bat national park (1h de route)</v>
      </c>
      <c r="RO32">
        <f t="shared" si="109"/>
        <v>0</v>
      </c>
      <c r="RP32">
        <f t="shared" si="109"/>
        <v>0</v>
      </c>
      <c r="RR32" t="s">
        <v>301</v>
      </c>
      <c r="RS32" t="str">
        <f t="shared" si="110"/>
        <v>Départ à 9h pour phu phra bat national park (1h de route)</v>
      </c>
      <c r="RT32">
        <f t="shared" si="110"/>
        <v>0</v>
      </c>
      <c r="RU32">
        <f t="shared" si="110"/>
        <v>0</v>
      </c>
      <c r="RW32" s="25" t="s">
        <v>320</v>
      </c>
      <c r="RX32">
        <v>2025</v>
      </c>
      <c r="SA32">
        <f t="shared" si="111"/>
        <v>0</v>
      </c>
      <c r="SB32" t="str">
        <f t="shared" si="111"/>
        <v>Phumektawan</v>
      </c>
      <c r="SC32">
        <f t="shared" si="111"/>
        <v>2025</v>
      </c>
      <c r="SD32">
        <f t="shared" si="111"/>
        <v>0</v>
      </c>
      <c r="SF32">
        <f t="shared" si="112"/>
        <v>0</v>
      </c>
      <c r="SG32" t="str">
        <f t="shared" si="112"/>
        <v>Phumektawan</v>
      </c>
      <c r="SH32">
        <f t="shared" si="112"/>
        <v>2025</v>
      </c>
      <c r="SI32">
        <f t="shared" si="112"/>
        <v>0</v>
      </c>
      <c r="SK32">
        <f t="shared" si="113"/>
        <v>0</v>
      </c>
      <c r="SL32" t="str">
        <f t="shared" si="0"/>
        <v>Phumektawan</v>
      </c>
      <c r="SM32">
        <f t="shared" si="0"/>
        <v>2025</v>
      </c>
      <c r="SN32">
        <f t="shared" si="0"/>
        <v>0</v>
      </c>
      <c r="SR32" s="25" t="s">
        <v>321</v>
      </c>
      <c r="SS32" s="65"/>
      <c r="ST32" s="65"/>
      <c r="SW32" t="str">
        <f t="shared" si="114"/>
        <v>Visite geysers de 15h30 à 16h</v>
      </c>
      <c r="SX32">
        <f t="shared" si="114"/>
        <v>0</v>
      </c>
      <c r="SY32">
        <f t="shared" si="114"/>
        <v>0</v>
      </c>
      <c r="TB32" t="str">
        <f t="shared" si="115"/>
        <v>Visite geysers de 15h30 à 16h</v>
      </c>
      <c r="TC32">
        <f t="shared" si="115"/>
        <v>0</v>
      </c>
      <c r="TD32">
        <f t="shared" si="115"/>
        <v>0</v>
      </c>
      <c r="TG32" t="str">
        <f t="shared" si="116"/>
        <v>Visite geysers de 15h30 à 16h</v>
      </c>
      <c r="TH32">
        <f t="shared" si="116"/>
        <v>0</v>
      </c>
      <c r="TI32">
        <f t="shared" si="116"/>
        <v>0</v>
      </c>
    </row>
    <row r="33" spans="1:529" x14ac:dyDescent="0.25">
      <c r="B33" t="s">
        <v>322</v>
      </c>
      <c r="G33" s="27">
        <v>1200</v>
      </c>
      <c r="I33" t="str">
        <f t="shared" si="1"/>
        <v/>
      </c>
      <c r="J33" t="str">
        <f t="shared" si="2"/>
        <v>Dîner soir Bayokee</v>
      </c>
      <c r="N33" s="27">
        <f t="shared" si="3"/>
        <v>0</v>
      </c>
      <c r="O33" s="27">
        <f t="shared" si="3"/>
        <v>1200</v>
      </c>
      <c r="P33" s="27"/>
      <c r="Q33" t="str">
        <f t="shared" si="4"/>
        <v/>
      </c>
      <c r="R33" t="str">
        <f t="shared" si="4"/>
        <v>Dîner soir Bayokee</v>
      </c>
      <c r="V33" s="27">
        <f t="shared" si="5"/>
        <v>0</v>
      </c>
      <c r="W33" s="27">
        <f t="shared" si="5"/>
        <v>1200</v>
      </c>
      <c r="X33" s="27"/>
      <c r="Y33" t="str">
        <f t="shared" si="6"/>
        <v/>
      </c>
      <c r="Z33" t="str">
        <f t="shared" si="6"/>
        <v>Dîner soir Bayokee</v>
      </c>
      <c r="AD33" s="27">
        <f t="shared" si="7"/>
        <v>0</v>
      </c>
      <c r="AE33" s="27">
        <f t="shared" si="7"/>
        <v>1200</v>
      </c>
      <c r="AG33" t="s">
        <v>322</v>
      </c>
      <c r="AI33" s="27">
        <v>0</v>
      </c>
      <c r="AJ33" s="27">
        <v>1200</v>
      </c>
      <c r="AK33" s="27"/>
      <c r="AL33" t="str">
        <f t="shared" si="8"/>
        <v/>
      </c>
      <c r="AM33" t="str">
        <f t="shared" si="9"/>
        <v>Dîner soir Bayokee</v>
      </c>
      <c r="AO33" s="27">
        <f t="shared" si="10"/>
        <v>0</v>
      </c>
      <c r="AP33" s="27">
        <f t="shared" si="10"/>
        <v>1200</v>
      </c>
      <c r="AQ33" s="27"/>
      <c r="AR33" t="str">
        <f t="shared" si="11"/>
        <v/>
      </c>
      <c r="AS33" t="str">
        <f t="shared" si="11"/>
        <v>Dîner soir Bayokee</v>
      </c>
      <c r="AU33" s="27">
        <f t="shared" si="12"/>
        <v>0</v>
      </c>
      <c r="AV33" s="27">
        <f t="shared" si="12"/>
        <v>1200</v>
      </c>
      <c r="AW33" s="27"/>
      <c r="AX33" t="str">
        <f t="shared" si="13"/>
        <v/>
      </c>
      <c r="AY33" t="str">
        <f t="shared" si="13"/>
        <v>Dîner soir Bayokee</v>
      </c>
      <c r="BA33" s="27">
        <f t="shared" si="14"/>
        <v>0</v>
      </c>
      <c r="BB33" s="27">
        <f t="shared" si="14"/>
        <v>1200</v>
      </c>
      <c r="BC33" s="27"/>
      <c r="BE33" t="s">
        <v>322</v>
      </c>
      <c r="BF33" s="27">
        <v>0</v>
      </c>
      <c r="BG33" s="27">
        <v>1200</v>
      </c>
      <c r="BH33" s="65"/>
      <c r="BI33" t="str">
        <f t="shared" si="15"/>
        <v/>
      </c>
      <c r="BJ33" t="str">
        <f t="shared" si="16"/>
        <v>Dîner soir Bayokee</v>
      </c>
      <c r="BK33" s="27">
        <f t="shared" si="16"/>
        <v>0</v>
      </c>
      <c r="BL33" s="27">
        <f t="shared" si="16"/>
        <v>1200</v>
      </c>
      <c r="BM33" s="27"/>
      <c r="BN33" t="str">
        <f t="shared" si="17"/>
        <v/>
      </c>
      <c r="BO33" t="str">
        <f t="shared" si="17"/>
        <v>Dîner soir Bayokee</v>
      </c>
      <c r="BP33" s="27">
        <f t="shared" si="17"/>
        <v>0</v>
      </c>
      <c r="BQ33" s="27">
        <f t="shared" si="17"/>
        <v>1200</v>
      </c>
      <c r="BR33" s="27"/>
      <c r="BS33" s="27" t="str">
        <f t="shared" si="18"/>
        <v/>
      </c>
      <c r="BT33" t="str">
        <f t="shared" si="18"/>
        <v>Dîner soir Bayokee</v>
      </c>
      <c r="BU33" s="27">
        <f t="shared" si="18"/>
        <v>0</v>
      </c>
      <c r="BV33" s="27">
        <f t="shared" si="18"/>
        <v>1200</v>
      </c>
      <c r="BX33" t="s">
        <v>322</v>
      </c>
      <c r="BY33" s="27">
        <v>0</v>
      </c>
      <c r="BZ33" s="27">
        <v>1200</v>
      </c>
      <c r="CA33" s="65"/>
      <c r="CB33" t="str">
        <f t="shared" si="19"/>
        <v/>
      </c>
      <c r="CC33" t="str">
        <f t="shared" si="20"/>
        <v>Dîner soir Bayokee</v>
      </c>
      <c r="CD33" s="27">
        <f t="shared" si="20"/>
        <v>0</v>
      </c>
      <c r="CE33" s="27">
        <f t="shared" si="20"/>
        <v>1200</v>
      </c>
      <c r="CF33" s="27"/>
      <c r="CG33" t="str">
        <f t="shared" si="21"/>
        <v/>
      </c>
      <c r="CH33" t="str">
        <f t="shared" si="21"/>
        <v>Dîner soir Bayokee</v>
      </c>
      <c r="CI33" s="27">
        <f t="shared" si="22"/>
        <v>0</v>
      </c>
      <c r="CJ33" s="27">
        <f t="shared" si="23"/>
        <v>1200</v>
      </c>
      <c r="CK33" s="27"/>
      <c r="CL33" t="str">
        <f t="shared" si="24"/>
        <v/>
      </c>
      <c r="CM33" t="str">
        <f t="shared" si="24"/>
        <v>Dîner soir Bayokee</v>
      </c>
      <c r="CN33" s="27">
        <f t="shared" si="24"/>
        <v>0</v>
      </c>
      <c r="CO33" s="27">
        <f t="shared" si="24"/>
        <v>1200</v>
      </c>
      <c r="CP33" s="27"/>
      <c r="CR33" t="s">
        <v>322</v>
      </c>
      <c r="CS33" s="27">
        <v>0</v>
      </c>
      <c r="CT33" s="27">
        <v>1200</v>
      </c>
      <c r="CU33" s="65"/>
      <c r="CV33" t="str">
        <f t="shared" si="25"/>
        <v/>
      </c>
      <c r="CW33" t="str">
        <f t="shared" si="26"/>
        <v>Dîner soir Bayokee</v>
      </c>
      <c r="CX33" s="27">
        <f t="shared" si="26"/>
        <v>0</v>
      </c>
      <c r="CY33" s="27">
        <f t="shared" si="26"/>
        <v>1200</v>
      </c>
      <c r="CZ33" s="27"/>
      <c r="DA33" t="str">
        <f t="shared" si="27"/>
        <v/>
      </c>
      <c r="DB33" t="str">
        <f t="shared" si="28"/>
        <v>Dîner soir Bayokee</v>
      </c>
      <c r="DC33" s="27">
        <f t="shared" si="28"/>
        <v>0</v>
      </c>
      <c r="DD33" s="27">
        <f t="shared" si="28"/>
        <v>1200</v>
      </c>
      <c r="DE33" s="27"/>
      <c r="DF33" t="str">
        <f t="shared" si="29"/>
        <v/>
      </c>
      <c r="DG33" t="str">
        <f t="shared" si="30"/>
        <v>Dîner soir Bayokee</v>
      </c>
      <c r="DH33" s="27">
        <f t="shared" si="30"/>
        <v>0</v>
      </c>
      <c r="DI33" s="27">
        <f t="shared" si="30"/>
        <v>1200</v>
      </c>
      <c r="DJ33" s="27"/>
      <c r="DL33" t="s">
        <v>322</v>
      </c>
      <c r="DM33" s="27">
        <v>0</v>
      </c>
      <c r="DN33" s="27">
        <v>1200</v>
      </c>
      <c r="DP33" t="str">
        <f t="shared" si="31"/>
        <v/>
      </c>
      <c r="DQ33" t="str">
        <f t="shared" si="32"/>
        <v>Dîner soir Bayokee</v>
      </c>
      <c r="DR33" s="27">
        <f t="shared" si="32"/>
        <v>0</v>
      </c>
      <c r="DS33" s="27">
        <f t="shared" si="32"/>
        <v>1200</v>
      </c>
      <c r="DU33" t="str">
        <f t="shared" si="33"/>
        <v/>
      </c>
      <c r="DV33" t="str">
        <f t="shared" si="33"/>
        <v>Dîner soir Bayokee</v>
      </c>
      <c r="DW33" s="27">
        <f t="shared" si="33"/>
        <v>0</v>
      </c>
      <c r="DX33" s="27">
        <f t="shared" si="33"/>
        <v>1200</v>
      </c>
      <c r="DZ33" t="str">
        <f t="shared" si="34"/>
        <v/>
      </c>
      <c r="EA33" t="str">
        <f t="shared" si="34"/>
        <v>Dîner soir Bayokee</v>
      </c>
      <c r="EB33" s="27">
        <f t="shared" si="34"/>
        <v>0</v>
      </c>
      <c r="EC33" s="27">
        <f t="shared" si="34"/>
        <v>1200</v>
      </c>
      <c r="EF33" t="s">
        <v>323</v>
      </c>
      <c r="EH33" s="27">
        <v>0</v>
      </c>
      <c r="EJ33" t="str">
        <f t="shared" si="35"/>
        <v/>
      </c>
      <c r="EK33" t="str">
        <f t="shared" si="36"/>
        <v>Déjeuner vers le palais</v>
      </c>
      <c r="EL33" s="27">
        <f t="shared" si="36"/>
        <v>0</v>
      </c>
      <c r="EM33" s="27">
        <f t="shared" si="36"/>
        <v>0</v>
      </c>
      <c r="EO33" t="str">
        <f t="shared" si="37"/>
        <v/>
      </c>
      <c r="EP33" t="str">
        <f t="shared" si="37"/>
        <v>Déjeuner vers le palais</v>
      </c>
      <c r="EQ33" s="27">
        <f t="shared" si="37"/>
        <v>0</v>
      </c>
      <c r="ER33" s="27">
        <f t="shared" si="37"/>
        <v>0</v>
      </c>
      <c r="ET33" t="str">
        <f t="shared" si="38"/>
        <v/>
      </c>
      <c r="EU33" t="str">
        <f t="shared" si="38"/>
        <v>Déjeuner vers le palais</v>
      </c>
      <c r="EV33" s="27">
        <f t="shared" si="38"/>
        <v>0</v>
      </c>
      <c r="EW33" s="27">
        <f t="shared" si="38"/>
        <v>0</v>
      </c>
      <c r="EZ33" t="s">
        <v>323</v>
      </c>
      <c r="FB33" s="27">
        <v>0</v>
      </c>
      <c r="FD33" t="str">
        <f t="shared" si="39"/>
        <v/>
      </c>
      <c r="FE33" t="str">
        <f t="shared" si="40"/>
        <v>Déjeuner vers le palais</v>
      </c>
      <c r="FF33" s="27">
        <f t="shared" si="40"/>
        <v>0</v>
      </c>
      <c r="FG33" s="27">
        <f t="shared" si="40"/>
        <v>0</v>
      </c>
      <c r="FI33" t="str">
        <f t="shared" si="41"/>
        <v/>
      </c>
      <c r="FJ33" t="str">
        <f t="shared" si="41"/>
        <v>Déjeuner vers le palais</v>
      </c>
      <c r="FK33" s="27">
        <f t="shared" si="41"/>
        <v>0</v>
      </c>
      <c r="FL33" s="27">
        <f t="shared" si="41"/>
        <v>0</v>
      </c>
      <c r="FN33" t="str">
        <f t="shared" si="42"/>
        <v/>
      </c>
      <c r="FO33" t="str">
        <f t="shared" si="42"/>
        <v>Déjeuner vers le palais</v>
      </c>
      <c r="FP33" s="27">
        <f t="shared" si="42"/>
        <v>0</v>
      </c>
      <c r="FQ33" s="27">
        <f t="shared" si="42"/>
        <v>0</v>
      </c>
      <c r="FS33" t="s">
        <v>323</v>
      </c>
      <c r="FU33" s="27">
        <v>0</v>
      </c>
      <c r="FW33" t="str">
        <f t="shared" si="43"/>
        <v/>
      </c>
      <c r="FX33" t="str">
        <f t="shared" si="44"/>
        <v>Déjeuner vers le palais</v>
      </c>
      <c r="FY33" s="27">
        <f t="shared" si="44"/>
        <v>0</v>
      </c>
      <c r="FZ33" s="27">
        <f t="shared" si="44"/>
        <v>0</v>
      </c>
      <c r="GB33" t="str">
        <f t="shared" si="45"/>
        <v/>
      </c>
      <c r="GC33" t="str">
        <f t="shared" si="45"/>
        <v>Déjeuner vers le palais</v>
      </c>
      <c r="GD33" s="27">
        <f t="shared" si="45"/>
        <v>0</v>
      </c>
      <c r="GE33" s="27">
        <f t="shared" si="45"/>
        <v>0</v>
      </c>
      <c r="GG33" t="str">
        <f t="shared" si="46"/>
        <v/>
      </c>
      <c r="GH33" t="str">
        <f t="shared" si="46"/>
        <v>Déjeuner vers le palais</v>
      </c>
      <c r="GI33" s="27">
        <f t="shared" si="46"/>
        <v>0</v>
      </c>
      <c r="GJ33" s="27">
        <f t="shared" si="46"/>
        <v>0</v>
      </c>
      <c r="GL33" t="s">
        <v>323</v>
      </c>
      <c r="GN33" s="27">
        <v>0</v>
      </c>
      <c r="GP33" t="str">
        <f t="shared" si="47"/>
        <v/>
      </c>
      <c r="GQ33" t="str">
        <f t="shared" si="48"/>
        <v>Déjeuner vers le palais</v>
      </c>
      <c r="GR33" s="27">
        <f t="shared" si="48"/>
        <v>0</v>
      </c>
      <c r="GS33" s="27">
        <f t="shared" si="48"/>
        <v>0</v>
      </c>
      <c r="GU33" t="str">
        <f t="shared" si="49"/>
        <v/>
      </c>
      <c r="GV33" t="str">
        <f t="shared" si="49"/>
        <v>Déjeuner vers le palais</v>
      </c>
      <c r="GW33" s="27">
        <f t="shared" si="49"/>
        <v>0</v>
      </c>
      <c r="GX33" s="27">
        <f t="shared" si="49"/>
        <v>0</v>
      </c>
      <c r="GZ33" t="str">
        <f t="shared" si="50"/>
        <v/>
      </c>
      <c r="HA33" t="str">
        <f t="shared" si="50"/>
        <v>Déjeuner vers le palais</v>
      </c>
      <c r="HB33" s="27">
        <f t="shared" si="50"/>
        <v>0</v>
      </c>
      <c r="HC33" s="27">
        <f t="shared" si="50"/>
        <v>0</v>
      </c>
      <c r="HE33" t="s">
        <v>315</v>
      </c>
      <c r="HF33" s="27">
        <v>0</v>
      </c>
      <c r="HG33" s="27"/>
      <c r="HI33" t="str">
        <f t="shared" si="51"/>
        <v/>
      </c>
      <c r="HJ33" t="str">
        <f t="shared" si="52"/>
        <v>Taxi AR Silom</v>
      </c>
      <c r="HK33">
        <f t="shared" si="52"/>
        <v>0</v>
      </c>
      <c r="HL33">
        <f t="shared" si="52"/>
        <v>0</v>
      </c>
      <c r="HN33" t="str">
        <f t="shared" si="53"/>
        <v/>
      </c>
      <c r="HO33" t="str">
        <f t="shared" si="53"/>
        <v>Taxi AR Silom</v>
      </c>
      <c r="HP33">
        <f t="shared" si="53"/>
        <v>0</v>
      </c>
      <c r="HQ33">
        <f t="shared" si="53"/>
        <v>0</v>
      </c>
      <c r="HS33" t="str">
        <f t="shared" si="54"/>
        <v/>
      </c>
      <c r="HT33" t="str">
        <f t="shared" si="54"/>
        <v>Taxi AR Silom</v>
      </c>
      <c r="HU33">
        <f t="shared" si="54"/>
        <v>0</v>
      </c>
      <c r="HV33">
        <f t="shared" si="54"/>
        <v>0</v>
      </c>
      <c r="HX33" t="s">
        <v>315</v>
      </c>
      <c r="HY33" s="27">
        <v>0</v>
      </c>
      <c r="HZ33" s="27"/>
      <c r="IB33" t="str">
        <f t="shared" si="55"/>
        <v/>
      </c>
      <c r="IC33" t="str">
        <f t="shared" si="56"/>
        <v>Taxi AR Silom</v>
      </c>
      <c r="ID33">
        <f t="shared" si="56"/>
        <v>0</v>
      </c>
      <c r="IE33">
        <f t="shared" si="56"/>
        <v>0</v>
      </c>
      <c r="IG33" t="str">
        <f t="shared" si="57"/>
        <v/>
      </c>
      <c r="IH33" t="str">
        <f t="shared" si="58"/>
        <v>Taxi AR Silom</v>
      </c>
      <c r="II33">
        <f t="shared" si="58"/>
        <v>0</v>
      </c>
      <c r="IJ33">
        <f t="shared" si="58"/>
        <v>0</v>
      </c>
      <c r="IL33" t="str">
        <f t="shared" si="59"/>
        <v/>
      </c>
      <c r="IM33" t="str">
        <f t="shared" si="60"/>
        <v>Taxi AR Silom</v>
      </c>
      <c r="IN33">
        <f t="shared" si="60"/>
        <v>0</v>
      </c>
      <c r="IO33">
        <f t="shared" si="60"/>
        <v>0</v>
      </c>
      <c r="IR33" t="s">
        <v>295</v>
      </c>
      <c r="IV33" s="27">
        <v>9</v>
      </c>
      <c r="IW33" s="27">
        <v>9</v>
      </c>
      <c r="IZ33" t="str">
        <f t="shared" si="61"/>
        <v>Ticket Klong</v>
      </c>
      <c r="JD33" s="27">
        <f t="shared" si="62"/>
        <v>9</v>
      </c>
      <c r="JE33" s="65">
        <f t="shared" si="62"/>
        <v>9</v>
      </c>
      <c r="JH33" t="str">
        <f t="shared" si="63"/>
        <v>Ticket Klong</v>
      </c>
      <c r="JL33" s="27">
        <f t="shared" si="64"/>
        <v>9</v>
      </c>
      <c r="JM33" s="65">
        <f t="shared" si="64"/>
        <v>9</v>
      </c>
      <c r="JP33" t="str">
        <f t="shared" si="65"/>
        <v>Ticket Klong</v>
      </c>
      <c r="JT33" s="27">
        <f t="shared" si="66"/>
        <v>9</v>
      </c>
      <c r="JU33" s="65">
        <f t="shared" si="66"/>
        <v>9</v>
      </c>
      <c r="JX33" t="s">
        <v>295</v>
      </c>
      <c r="JZ33" s="27">
        <v>9</v>
      </c>
      <c r="KA33" s="27">
        <v>9</v>
      </c>
      <c r="KD33" t="s">
        <v>295</v>
      </c>
      <c r="KF33" s="27">
        <f t="shared" si="67"/>
        <v>9</v>
      </c>
      <c r="KG33" s="65">
        <f t="shared" si="67"/>
        <v>9</v>
      </c>
      <c r="KJ33" t="s">
        <v>295</v>
      </c>
      <c r="KL33" s="27">
        <f t="shared" si="68"/>
        <v>9</v>
      </c>
      <c r="KM33" s="65">
        <f t="shared" si="68"/>
        <v>9</v>
      </c>
      <c r="KP33" t="s">
        <v>295</v>
      </c>
      <c r="KR33" s="27">
        <f t="shared" si="69"/>
        <v>9</v>
      </c>
      <c r="KS33" s="65">
        <f t="shared" si="69"/>
        <v>9</v>
      </c>
      <c r="KV33" t="s">
        <v>295</v>
      </c>
      <c r="KX33" s="27">
        <v>9</v>
      </c>
      <c r="KY33" s="27">
        <v>9</v>
      </c>
      <c r="LB33" t="s">
        <v>295</v>
      </c>
      <c r="LD33" s="27">
        <f t="shared" si="70"/>
        <v>9</v>
      </c>
      <c r="LE33" s="65">
        <f t="shared" si="70"/>
        <v>9</v>
      </c>
      <c r="LH33" t="str">
        <f t="shared" si="71"/>
        <v>Ticket Klong</v>
      </c>
      <c r="LJ33" s="27">
        <f t="shared" si="72"/>
        <v>9</v>
      </c>
      <c r="LK33" s="65">
        <f t="shared" si="72"/>
        <v>9</v>
      </c>
      <c r="LN33" t="str">
        <f t="shared" si="73"/>
        <v>Ticket Klong</v>
      </c>
      <c r="LP33" s="27">
        <f t="shared" si="74"/>
        <v>9</v>
      </c>
      <c r="LQ33" s="65">
        <f t="shared" si="74"/>
        <v>9</v>
      </c>
      <c r="LT33" t="s">
        <v>295</v>
      </c>
      <c r="LV33" s="27">
        <v>9</v>
      </c>
      <c r="LW33" s="27">
        <v>9</v>
      </c>
      <c r="LZ33" t="str">
        <f t="shared" si="75"/>
        <v>Ticket Klong</v>
      </c>
      <c r="MB33" s="27">
        <f t="shared" si="76"/>
        <v>9</v>
      </c>
      <c r="MC33" s="65">
        <f t="shared" si="76"/>
        <v>9</v>
      </c>
      <c r="MF33" t="str">
        <f t="shared" si="77"/>
        <v>Ticket Klong</v>
      </c>
      <c r="MH33" s="27">
        <f t="shared" si="78"/>
        <v>9</v>
      </c>
      <c r="MI33" s="65">
        <f t="shared" si="78"/>
        <v>9</v>
      </c>
      <c r="ML33" t="str">
        <f t="shared" si="79"/>
        <v>Ticket Klong</v>
      </c>
      <c r="MN33" s="27">
        <f t="shared" si="80"/>
        <v>9</v>
      </c>
      <c r="MO33" s="65">
        <f t="shared" si="80"/>
        <v>9</v>
      </c>
      <c r="MQ33" t="s">
        <v>324</v>
      </c>
      <c r="MT33">
        <v>1000</v>
      </c>
      <c r="MW33" t="str">
        <f t="shared" si="81"/>
        <v>Vers 16h30 marché Changsawang + apéro Tassou</v>
      </c>
      <c r="MY33" s="27">
        <f t="shared" si="82"/>
        <v>0</v>
      </c>
      <c r="MZ33" s="65">
        <f t="shared" si="82"/>
        <v>1000</v>
      </c>
      <c r="NC33" t="str">
        <f t="shared" si="83"/>
        <v>Vers 16h30 marché Changsawang + apéro Tassou</v>
      </c>
      <c r="NE33" s="27">
        <f t="shared" si="84"/>
        <v>0</v>
      </c>
      <c r="NF33" s="65">
        <f t="shared" si="84"/>
        <v>1000</v>
      </c>
      <c r="NI33" t="str">
        <f t="shared" si="85"/>
        <v>Vers 16h30 marché Changsawang + apéro Tassou</v>
      </c>
      <c r="NK33" s="27">
        <f t="shared" si="86"/>
        <v>0</v>
      </c>
      <c r="NL33" s="65">
        <f t="shared" si="86"/>
        <v>1000</v>
      </c>
      <c r="NN33" t="s">
        <v>325</v>
      </c>
      <c r="NP33" s="65"/>
      <c r="NQ33" s="65">
        <v>0</v>
      </c>
      <c r="NT33" t="str">
        <f t="shared" si="87"/>
        <v>Déjeuner 14h à 15h</v>
      </c>
      <c r="NV33" s="27">
        <f t="shared" si="88"/>
        <v>0</v>
      </c>
      <c r="NW33" s="65">
        <f t="shared" si="88"/>
        <v>0</v>
      </c>
      <c r="NZ33" t="str">
        <f t="shared" si="89"/>
        <v>Déjeuner 14h à 15h</v>
      </c>
      <c r="OB33" s="27">
        <f t="shared" si="90"/>
        <v>0</v>
      </c>
      <c r="OC33" s="65">
        <f t="shared" si="90"/>
        <v>0</v>
      </c>
      <c r="OF33" t="str">
        <f t="shared" si="91"/>
        <v>Déjeuner 14h à 15h</v>
      </c>
      <c r="OH33" s="27">
        <f t="shared" si="92"/>
        <v>0</v>
      </c>
      <c r="OI33" s="65">
        <f t="shared" si="92"/>
        <v>0</v>
      </c>
      <c r="OL33" s="25" t="s">
        <v>326</v>
      </c>
      <c r="ON33" s="27">
        <v>200</v>
      </c>
      <c r="OO33" s="65"/>
      <c r="OR33" t="str">
        <f t="shared" si="93"/>
        <v>taxi pour bateau AR</v>
      </c>
      <c r="OT33" s="27">
        <f t="shared" si="94"/>
        <v>200</v>
      </c>
      <c r="OU33" s="65">
        <f t="shared" si="94"/>
        <v>0</v>
      </c>
      <c r="OX33" t="str">
        <f t="shared" si="95"/>
        <v>taxi pour bateau AR</v>
      </c>
      <c r="OZ33" s="27">
        <f t="shared" si="96"/>
        <v>200</v>
      </c>
      <c r="PA33" s="65">
        <f t="shared" si="96"/>
        <v>0</v>
      </c>
      <c r="PD33" t="str">
        <f t="shared" si="97"/>
        <v>taxi pour bateau AR</v>
      </c>
      <c r="PF33" s="27">
        <f t="shared" si="98"/>
        <v>200</v>
      </c>
      <c r="PG33" s="65">
        <f t="shared" si="98"/>
        <v>0</v>
      </c>
      <c r="PJ33" t="s">
        <v>327</v>
      </c>
      <c r="PP33" t="str">
        <f t="shared" si="99"/>
        <v>visite de 10h à 12h</v>
      </c>
      <c r="PR33">
        <f t="shared" si="100"/>
        <v>0</v>
      </c>
      <c r="PS33">
        <f t="shared" si="100"/>
        <v>0</v>
      </c>
      <c r="PV33" t="str">
        <f t="shared" si="101"/>
        <v>visite de 10h à 12h</v>
      </c>
      <c r="PX33">
        <f t="shared" si="102"/>
        <v>0</v>
      </c>
      <c r="PY33">
        <f t="shared" si="102"/>
        <v>0</v>
      </c>
      <c r="QB33" t="str">
        <f t="shared" si="103"/>
        <v>visite de 10h à 12h</v>
      </c>
      <c r="QD33">
        <f t="shared" si="104"/>
        <v>0</v>
      </c>
      <c r="QE33">
        <f t="shared" si="104"/>
        <v>0</v>
      </c>
      <c r="QH33" t="s">
        <v>327</v>
      </c>
      <c r="QI33">
        <v>100</v>
      </c>
      <c r="QN33" t="str">
        <f t="shared" si="105"/>
        <v>visite de 10h à 12h</v>
      </c>
      <c r="QO33">
        <f t="shared" si="105"/>
        <v>100</v>
      </c>
      <c r="QP33">
        <f t="shared" si="105"/>
        <v>0</v>
      </c>
      <c r="QT33" t="str">
        <f t="shared" si="106"/>
        <v>visite de 10h à 12h</v>
      </c>
      <c r="QU33">
        <f t="shared" si="106"/>
        <v>100</v>
      </c>
      <c r="QV33">
        <f t="shared" si="106"/>
        <v>0</v>
      </c>
      <c r="QZ33" t="str">
        <f t="shared" si="107"/>
        <v>visite de 10h à 12h</v>
      </c>
      <c r="RA33">
        <f t="shared" si="107"/>
        <v>100</v>
      </c>
      <c r="RB33">
        <f t="shared" si="107"/>
        <v>0</v>
      </c>
      <c r="RD33" t="s">
        <v>327</v>
      </c>
      <c r="RE33">
        <v>100</v>
      </c>
      <c r="RI33" t="str">
        <f t="shared" si="108"/>
        <v>visite de 10h à 12h</v>
      </c>
      <c r="RJ33">
        <f t="shared" si="108"/>
        <v>100</v>
      </c>
      <c r="RK33">
        <f t="shared" si="108"/>
        <v>0</v>
      </c>
      <c r="RN33" t="str">
        <f t="shared" si="109"/>
        <v>visite de 10h à 12h</v>
      </c>
      <c r="RO33">
        <f t="shared" si="109"/>
        <v>100</v>
      </c>
      <c r="RP33">
        <f t="shared" si="109"/>
        <v>0</v>
      </c>
      <c r="RS33" t="str">
        <f t="shared" si="110"/>
        <v>visite de 10h à 12h</v>
      </c>
      <c r="RT33">
        <f t="shared" si="110"/>
        <v>100</v>
      </c>
      <c r="RU33">
        <f t="shared" si="110"/>
        <v>0</v>
      </c>
      <c r="RV33" t="s">
        <v>301</v>
      </c>
      <c r="RW33" t="s">
        <v>328</v>
      </c>
      <c r="RY33" s="65"/>
      <c r="SA33" t="str">
        <f t="shared" si="111"/>
        <v>J3</v>
      </c>
      <c r="SB33" t="str">
        <f t="shared" si="111"/>
        <v>Visite du marché à 7h</v>
      </c>
      <c r="SC33">
        <f t="shared" si="111"/>
        <v>0</v>
      </c>
      <c r="SD33">
        <f t="shared" si="111"/>
        <v>0</v>
      </c>
      <c r="SF33" t="str">
        <f t="shared" si="112"/>
        <v>J3</v>
      </c>
      <c r="SG33" t="str">
        <f t="shared" si="112"/>
        <v>Visite du marché à 7h</v>
      </c>
      <c r="SH33">
        <f t="shared" si="112"/>
        <v>0</v>
      </c>
      <c r="SI33">
        <f t="shared" si="112"/>
        <v>0</v>
      </c>
      <c r="SK33" t="str">
        <f t="shared" si="113"/>
        <v>J3</v>
      </c>
      <c r="SL33" t="str">
        <f t="shared" si="0"/>
        <v>Visite du marché à 7h</v>
      </c>
      <c r="SM33">
        <f t="shared" si="0"/>
        <v>0</v>
      </c>
      <c r="SN33">
        <f t="shared" si="0"/>
        <v>0</v>
      </c>
      <c r="SR33" s="25" t="s">
        <v>329</v>
      </c>
      <c r="SS33" s="65"/>
      <c r="ST33" s="65"/>
      <c r="SW33" t="str">
        <f t="shared" si="114"/>
        <v>Arrivée vers 18h à Chiang Rai</v>
      </c>
      <c r="SX33">
        <f t="shared" si="114"/>
        <v>0</v>
      </c>
      <c r="SY33">
        <f t="shared" si="114"/>
        <v>0</v>
      </c>
      <c r="TB33" t="str">
        <f t="shared" si="115"/>
        <v>Arrivée vers 18h à Chiang Rai</v>
      </c>
      <c r="TC33">
        <f t="shared" si="115"/>
        <v>0</v>
      </c>
      <c r="TD33">
        <f t="shared" si="115"/>
        <v>0</v>
      </c>
      <c r="TG33" t="str">
        <f t="shared" si="116"/>
        <v>Arrivée vers 18h à Chiang Rai</v>
      </c>
      <c r="TH33">
        <f t="shared" si="116"/>
        <v>0</v>
      </c>
      <c r="TI33">
        <f t="shared" si="116"/>
        <v>0</v>
      </c>
    </row>
    <row r="34" spans="1:529" x14ac:dyDescent="0.25">
      <c r="B34" t="s">
        <v>330</v>
      </c>
      <c r="F34" s="27"/>
      <c r="G34" s="27">
        <v>800</v>
      </c>
      <c r="I34" t="str">
        <f t="shared" si="1"/>
        <v/>
      </c>
      <c r="J34" t="str">
        <f t="shared" si="2"/>
        <v>Taxi pour Bayokee AR</v>
      </c>
      <c r="N34" s="27">
        <f t="shared" si="3"/>
        <v>0</v>
      </c>
      <c r="O34" s="27">
        <f t="shared" si="3"/>
        <v>800</v>
      </c>
      <c r="P34" s="27"/>
      <c r="Q34" t="str">
        <f t="shared" si="4"/>
        <v/>
      </c>
      <c r="R34" t="str">
        <f t="shared" si="4"/>
        <v>Taxi pour Bayokee AR</v>
      </c>
      <c r="V34" s="27">
        <f t="shared" si="5"/>
        <v>0</v>
      </c>
      <c r="W34" s="27">
        <f t="shared" si="5"/>
        <v>800</v>
      </c>
      <c r="X34" s="27"/>
      <c r="Y34" t="str">
        <f t="shared" si="6"/>
        <v/>
      </c>
      <c r="Z34" t="str">
        <f t="shared" si="6"/>
        <v>Taxi pour Bayokee AR</v>
      </c>
      <c r="AD34" s="27">
        <f t="shared" si="7"/>
        <v>0</v>
      </c>
      <c r="AE34" s="27">
        <f t="shared" si="7"/>
        <v>800</v>
      </c>
      <c r="AG34" t="s">
        <v>330</v>
      </c>
      <c r="AI34" s="27"/>
      <c r="AJ34" s="27">
        <v>800</v>
      </c>
      <c r="AK34" s="27"/>
      <c r="AL34" t="str">
        <f t="shared" si="8"/>
        <v/>
      </c>
      <c r="AM34" t="str">
        <f t="shared" si="9"/>
        <v>Taxi pour Bayokee AR</v>
      </c>
      <c r="AO34" s="27">
        <f t="shared" si="10"/>
        <v>0</v>
      </c>
      <c r="AP34" s="27">
        <f t="shared" si="10"/>
        <v>800</v>
      </c>
      <c r="AQ34" s="27"/>
      <c r="AR34" t="str">
        <f t="shared" si="11"/>
        <v/>
      </c>
      <c r="AS34" t="str">
        <f t="shared" si="11"/>
        <v>Taxi pour Bayokee AR</v>
      </c>
      <c r="AU34" s="27">
        <f t="shared" si="12"/>
        <v>0</v>
      </c>
      <c r="AV34" s="27">
        <f t="shared" si="12"/>
        <v>800</v>
      </c>
      <c r="AW34" s="27"/>
      <c r="AX34" t="str">
        <f t="shared" si="13"/>
        <v/>
      </c>
      <c r="AY34" t="str">
        <f t="shared" si="13"/>
        <v>Taxi pour Bayokee AR</v>
      </c>
      <c r="BA34" s="27">
        <f t="shared" si="14"/>
        <v>0</v>
      </c>
      <c r="BB34" s="27">
        <f t="shared" si="14"/>
        <v>800</v>
      </c>
      <c r="BC34" s="27"/>
      <c r="BE34" t="s">
        <v>330</v>
      </c>
      <c r="BF34" s="27">
        <v>0</v>
      </c>
      <c r="BG34" s="27">
        <v>800</v>
      </c>
      <c r="BH34" s="65"/>
      <c r="BI34" t="str">
        <f t="shared" si="15"/>
        <v/>
      </c>
      <c r="BJ34" t="str">
        <f t="shared" si="16"/>
        <v>Taxi pour Bayokee AR</v>
      </c>
      <c r="BK34" s="27">
        <f t="shared" si="16"/>
        <v>0</v>
      </c>
      <c r="BL34" s="27">
        <f t="shared" si="16"/>
        <v>800</v>
      </c>
      <c r="BM34" s="27"/>
      <c r="BN34" t="str">
        <f t="shared" si="17"/>
        <v/>
      </c>
      <c r="BO34" t="str">
        <f t="shared" si="17"/>
        <v>Taxi pour Bayokee AR</v>
      </c>
      <c r="BP34" s="27">
        <f t="shared" si="17"/>
        <v>0</v>
      </c>
      <c r="BQ34" s="27">
        <f t="shared" si="17"/>
        <v>800</v>
      </c>
      <c r="BR34" s="27"/>
      <c r="BS34" s="27" t="str">
        <f t="shared" si="18"/>
        <v/>
      </c>
      <c r="BT34" t="str">
        <f t="shared" si="18"/>
        <v>Taxi pour Bayokee AR</v>
      </c>
      <c r="BU34" s="27">
        <f t="shared" si="18"/>
        <v>0</v>
      </c>
      <c r="BV34" s="27">
        <f t="shared" si="18"/>
        <v>800</v>
      </c>
      <c r="BX34" t="s">
        <v>330</v>
      </c>
      <c r="BY34" s="27">
        <v>0</v>
      </c>
      <c r="BZ34" s="27">
        <v>800</v>
      </c>
      <c r="CA34" s="65"/>
      <c r="CB34" t="str">
        <f t="shared" si="19"/>
        <v/>
      </c>
      <c r="CC34" t="str">
        <f t="shared" si="20"/>
        <v>Taxi pour Bayokee AR</v>
      </c>
      <c r="CD34" s="27">
        <f t="shared" si="20"/>
        <v>0</v>
      </c>
      <c r="CE34" s="27">
        <f t="shared" si="20"/>
        <v>800</v>
      </c>
      <c r="CF34" s="27"/>
      <c r="CG34" t="str">
        <f t="shared" si="21"/>
        <v/>
      </c>
      <c r="CH34" t="str">
        <f t="shared" si="21"/>
        <v>Taxi pour Bayokee AR</v>
      </c>
      <c r="CI34" s="27">
        <f t="shared" si="22"/>
        <v>0</v>
      </c>
      <c r="CJ34" s="27">
        <f t="shared" si="23"/>
        <v>800</v>
      </c>
      <c r="CK34" s="27"/>
      <c r="CL34" t="str">
        <f t="shared" si="24"/>
        <v/>
      </c>
      <c r="CM34" t="str">
        <f t="shared" si="24"/>
        <v>Taxi pour Bayokee AR</v>
      </c>
      <c r="CN34" s="27">
        <f t="shared" si="24"/>
        <v>0</v>
      </c>
      <c r="CO34" s="27">
        <f t="shared" si="24"/>
        <v>800</v>
      </c>
      <c r="CP34" s="27"/>
      <c r="CR34" t="s">
        <v>330</v>
      </c>
      <c r="CS34" s="27">
        <v>0</v>
      </c>
      <c r="CT34" s="27">
        <v>800</v>
      </c>
      <c r="CU34" s="65"/>
      <c r="CV34" t="str">
        <f t="shared" si="25"/>
        <v/>
      </c>
      <c r="CW34" t="str">
        <f t="shared" si="26"/>
        <v>Taxi pour Bayokee AR</v>
      </c>
      <c r="CX34" s="27">
        <f t="shared" si="26"/>
        <v>0</v>
      </c>
      <c r="CY34" s="27">
        <f t="shared" si="26"/>
        <v>800</v>
      </c>
      <c r="CZ34" s="27"/>
      <c r="DA34" t="str">
        <f t="shared" si="27"/>
        <v/>
      </c>
      <c r="DB34" t="str">
        <f t="shared" si="28"/>
        <v>Taxi pour Bayokee AR</v>
      </c>
      <c r="DC34" s="27">
        <f t="shared" si="28"/>
        <v>0</v>
      </c>
      <c r="DD34" s="27">
        <f t="shared" si="28"/>
        <v>800</v>
      </c>
      <c r="DE34" s="27"/>
      <c r="DF34" t="str">
        <f t="shared" si="29"/>
        <v/>
      </c>
      <c r="DG34" t="str">
        <f t="shared" si="30"/>
        <v>Taxi pour Bayokee AR</v>
      </c>
      <c r="DH34" s="27">
        <f t="shared" si="30"/>
        <v>0</v>
      </c>
      <c r="DI34" s="27">
        <f t="shared" si="30"/>
        <v>800</v>
      </c>
      <c r="DJ34" s="27"/>
      <c r="DL34" t="s">
        <v>330</v>
      </c>
      <c r="DM34" s="27">
        <v>0</v>
      </c>
      <c r="DN34" s="27">
        <v>800</v>
      </c>
      <c r="DP34" t="str">
        <f t="shared" si="31"/>
        <v/>
      </c>
      <c r="DQ34" t="str">
        <f t="shared" si="32"/>
        <v>Taxi pour Bayokee AR</v>
      </c>
      <c r="DR34" s="27">
        <f t="shared" si="32"/>
        <v>0</v>
      </c>
      <c r="DS34" s="27">
        <f t="shared" si="32"/>
        <v>800</v>
      </c>
      <c r="DU34" t="str">
        <f t="shared" si="33"/>
        <v/>
      </c>
      <c r="DV34" t="str">
        <f t="shared" si="33"/>
        <v>Taxi pour Bayokee AR</v>
      </c>
      <c r="DW34" s="27">
        <f t="shared" si="33"/>
        <v>0</v>
      </c>
      <c r="DX34" s="27">
        <f t="shared" si="33"/>
        <v>800</v>
      </c>
      <c r="DZ34" t="str">
        <f t="shared" si="34"/>
        <v/>
      </c>
      <c r="EA34" t="str">
        <f t="shared" si="34"/>
        <v>Taxi pour Bayokee AR</v>
      </c>
      <c r="EB34" s="27">
        <f t="shared" si="34"/>
        <v>0</v>
      </c>
      <c r="EC34" s="27">
        <f t="shared" si="34"/>
        <v>800</v>
      </c>
      <c r="EF34" t="s">
        <v>331</v>
      </c>
      <c r="EG34" s="27">
        <v>0</v>
      </c>
      <c r="EJ34" t="str">
        <f t="shared" si="35"/>
        <v/>
      </c>
      <c r="EK34" t="str">
        <f t="shared" si="36"/>
        <v>Taxi pour hotel</v>
      </c>
      <c r="EL34" s="27">
        <f t="shared" si="36"/>
        <v>0</v>
      </c>
      <c r="EM34" s="27">
        <f t="shared" si="36"/>
        <v>0</v>
      </c>
      <c r="EO34" t="str">
        <f t="shared" si="37"/>
        <v/>
      </c>
      <c r="EP34" t="str">
        <f t="shared" si="37"/>
        <v>Taxi pour hotel</v>
      </c>
      <c r="EQ34" s="27">
        <f t="shared" si="37"/>
        <v>0</v>
      </c>
      <c r="ER34" s="27">
        <f t="shared" si="37"/>
        <v>0</v>
      </c>
      <c r="ET34" t="str">
        <f t="shared" si="38"/>
        <v/>
      </c>
      <c r="EU34" t="str">
        <f t="shared" si="38"/>
        <v>Taxi pour hotel</v>
      </c>
      <c r="EV34" s="27">
        <f t="shared" si="38"/>
        <v>0</v>
      </c>
      <c r="EW34" s="27">
        <f t="shared" si="38"/>
        <v>0</v>
      </c>
      <c r="EZ34" t="s">
        <v>331</v>
      </c>
      <c r="FA34" s="27">
        <v>0</v>
      </c>
      <c r="FD34" t="str">
        <f t="shared" si="39"/>
        <v/>
      </c>
      <c r="FE34" t="str">
        <f t="shared" si="40"/>
        <v>Taxi pour hotel</v>
      </c>
      <c r="FF34" s="27">
        <f t="shared" si="40"/>
        <v>0</v>
      </c>
      <c r="FG34" s="27">
        <f t="shared" si="40"/>
        <v>0</v>
      </c>
      <c r="FI34" t="str">
        <f t="shared" si="41"/>
        <v/>
      </c>
      <c r="FJ34" t="str">
        <f t="shared" si="41"/>
        <v>Taxi pour hotel</v>
      </c>
      <c r="FK34" s="27">
        <f t="shared" si="41"/>
        <v>0</v>
      </c>
      <c r="FL34" s="27">
        <f t="shared" si="41"/>
        <v>0</v>
      </c>
      <c r="FN34" t="str">
        <f t="shared" si="42"/>
        <v/>
      </c>
      <c r="FO34" t="str">
        <f t="shared" si="42"/>
        <v>Taxi pour hotel</v>
      </c>
      <c r="FP34" s="27">
        <f t="shared" si="42"/>
        <v>0</v>
      </c>
      <c r="FQ34" s="27">
        <f t="shared" si="42"/>
        <v>0</v>
      </c>
      <c r="FS34" t="s">
        <v>331</v>
      </c>
      <c r="FT34" s="27">
        <v>0</v>
      </c>
      <c r="FW34" t="str">
        <f t="shared" si="43"/>
        <v/>
      </c>
      <c r="FX34" t="str">
        <f t="shared" si="44"/>
        <v>Taxi pour hotel</v>
      </c>
      <c r="FY34" s="27">
        <f t="shared" si="44"/>
        <v>0</v>
      </c>
      <c r="FZ34" s="27">
        <f t="shared" si="44"/>
        <v>0</v>
      </c>
      <c r="GB34" t="str">
        <f t="shared" si="45"/>
        <v/>
      </c>
      <c r="GC34" t="str">
        <f t="shared" si="45"/>
        <v>Taxi pour hotel</v>
      </c>
      <c r="GD34" s="27">
        <f t="shared" si="45"/>
        <v>0</v>
      </c>
      <c r="GE34" s="27">
        <f t="shared" si="45"/>
        <v>0</v>
      </c>
      <c r="GG34" t="str">
        <f t="shared" si="46"/>
        <v/>
      </c>
      <c r="GH34" t="str">
        <f t="shared" si="46"/>
        <v>Taxi pour hotel</v>
      </c>
      <c r="GI34" s="27">
        <f t="shared" si="46"/>
        <v>0</v>
      </c>
      <c r="GJ34" s="27">
        <f t="shared" si="46"/>
        <v>0</v>
      </c>
      <c r="GL34" t="s">
        <v>331</v>
      </c>
      <c r="GM34" s="27">
        <v>0</v>
      </c>
      <c r="GP34" t="str">
        <f t="shared" si="47"/>
        <v/>
      </c>
      <c r="GQ34" t="str">
        <f t="shared" si="48"/>
        <v>Taxi pour hotel</v>
      </c>
      <c r="GR34" s="27">
        <f t="shared" si="48"/>
        <v>0</v>
      </c>
      <c r="GS34" s="27">
        <f t="shared" si="48"/>
        <v>0</v>
      </c>
      <c r="GU34" t="str">
        <f t="shared" si="49"/>
        <v/>
      </c>
      <c r="GV34" t="str">
        <f t="shared" si="49"/>
        <v>Taxi pour hotel</v>
      </c>
      <c r="GW34" s="27">
        <f t="shared" si="49"/>
        <v>0</v>
      </c>
      <c r="GX34" s="27">
        <f t="shared" si="49"/>
        <v>0</v>
      </c>
      <c r="GZ34" t="str">
        <f t="shared" si="50"/>
        <v/>
      </c>
      <c r="HA34" t="str">
        <f t="shared" si="50"/>
        <v>Taxi pour hotel</v>
      </c>
      <c r="HB34" s="27">
        <f t="shared" si="50"/>
        <v>0</v>
      </c>
      <c r="HC34" s="27">
        <f t="shared" si="50"/>
        <v>0</v>
      </c>
      <c r="HE34" t="s">
        <v>323</v>
      </c>
      <c r="HG34" s="27">
        <v>0</v>
      </c>
      <c r="HI34" t="str">
        <f t="shared" si="51"/>
        <v/>
      </c>
      <c r="HJ34" t="str">
        <f t="shared" si="52"/>
        <v>Déjeuner vers le palais</v>
      </c>
      <c r="HK34">
        <f t="shared" si="52"/>
        <v>0</v>
      </c>
      <c r="HL34">
        <f t="shared" si="52"/>
        <v>0</v>
      </c>
      <c r="HN34" t="str">
        <f t="shared" si="53"/>
        <v/>
      </c>
      <c r="HO34" t="str">
        <f t="shared" si="53"/>
        <v>Déjeuner vers le palais</v>
      </c>
      <c r="HP34">
        <f t="shared" si="53"/>
        <v>0</v>
      </c>
      <c r="HQ34">
        <f t="shared" si="53"/>
        <v>0</v>
      </c>
      <c r="HS34" t="str">
        <f t="shared" si="54"/>
        <v/>
      </c>
      <c r="HT34" t="str">
        <f t="shared" si="54"/>
        <v>Déjeuner vers le palais</v>
      </c>
      <c r="HU34">
        <f t="shared" si="54"/>
        <v>0</v>
      </c>
      <c r="HV34">
        <f t="shared" si="54"/>
        <v>0</v>
      </c>
      <c r="HX34" t="s">
        <v>323</v>
      </c>
      <c r="HZ34" s="27">
        <v>0</v>
      </c>
      <c r="IB34" t="str">
        <f t="shared" si="55"/>
        <v/>
      </c>
      <c r="IC34" t="str">
        <f t="shared" si="56"/>
        <v>Déjeuner vers le palais</v>
      </c>
      <c r="ID34">
        <f t="shared" si="56"/>
        <v>0</v>
      </c>
      <c r="IE34">
        <f t="shared" si="56"/>
        <v>0</v>
      </c>
      <c r="IG34" t="str">
        <f t="shared" si="57"/>
        <v/>
      </c>
      <c r="IH34" t="str">
        <f t="shared" si="58"/>
        <v>Déjeuner vers le palais</v>
      </c>
      <c r="II34">
        <f t="shared" si="58"/>
        <v>0</v>
      </c>
      <c r="IJ34">
        <f t="shared" si="58"/>
        <v>0</v>
      </c>
      <c r="IL34" t="str">
        <f t="shared" si="59"/>
        <v/>
      </c>
      <c r="IM34" t="str">
        <f t="shared" si="60"/>
        <v>Déjeuner vers le palais</v>
      </c>
      <c r="IN34">
        <f t="shared" si="60"/>
        <v>0</v>
      </c>
      <c r="IO34">
        <f t="shared" si="60"/>
        <v>0</v>
      </c>
      <c r="IR34" t="s">
        <v>332</v>
      </c>
      <c r="IV34" s="65"/>
      <c r="IW34" s="65">
        <v>0</v>
      </c>
      <c r="IZ34" t="str">
        <f t="shared" si="61"/>
        <v>Déjeuner vers Jim Thompson</v>
      </c>
      <c r="JD34" s="27">
        <f t="shared" si="62"/>
        <v>0</v>
      </c>
      <c r="JE34" s="65">
        <f t="shared" si="62"/>
        <v>0</v>
      </c>
      <c r="JH34" t="str">
        <f t="shared" si="63"/>
        <v>Déjeuner vers Jim Thompson</v>
      </c>
      <c r="JL34" s="27">
        <f t="shared" si="64"/>
        <v>0</v>
      </c>
      <c r="JM34" s="65">
        <f t="shared" si="64"/>
        <v>0</v>
      </c>
      <c r="JP34" t="str">
        <f t="shared" si="65"/>
        <v>Déjeuner vers Jim Thompson</v>
      </c>
      <c r="JT34" s="27">
        <f t="shared" si="66"/>
        <v>0</v>
      </c>
      <c r="JU34" s="65">
        <f t="shared" si="66"/>
        <v>0</v>
      </c>
      <c r="JX34" t="s">
        <v>332</v>
      </c>
      <c r="JZ34" s="65"/>
      <c r="KA34" s="65">
        <v>0</v>
      </c>
      <c r="KD34" t="s">
        <v>332</v>
      </c>
      <c r="KF34" s="27">
        <f t="shared" si="67"/>
        <v>0</v>
      </c>
      <c r="KG34" s="65">
        <f t="shared" si="67"/>
        <v>0</v>
      </c>
      <c r="KJ34" t="s">
        <v>332</v>
      </c>
      <c r="KL34" s="27">
        <f t="shared" si="68"/>
        <v>0</v>
      </c>
      <c r="KM34" s="65">
        <f t="shared" si="68"/>
        <v>0</v>
      </c>
      <c r="KP34" t="s">
        <v>332</v>
      </c>
      <c r="KR34" s="27">
        <f t="shared" si="69"/>
        <v>0</v>
      </c>
      <c r="KS34" s="65">
        <f t="shared" si="69"/>
        <v>0</v>
      </c>
      <c r="KV34" t="s">
        <v>332</v>
      </c>
      <c r="KX34" s="65"/>
      <c r="KY34" s="65">
        <v>0</v>
      </c>
      <c r="LB34" t="s">
        <v>332</v>
      </c>
      <c r="LD34" s="27">
        <f t="shared" si="70"/>
        <v>0</v>
      </c>
      <c r="LE34" s="65">
        <f t="shared" si="70"/>
        <v>0</v>
      </c>
      <c r="LH34" t="str">
        <f t="shared" si="71"/>
        <v>Déjeuner vers Jim Thompson</v>
      </c>
      <c r="LJ34" s="27">
        <f t="shared" si="72"/>
        <v>0</v>
      </c>
      <c r="LK34" s="65">
        <f t="shared" si="72"/>
        <v>0</v>
      </c>
      <c r="LN34" t="str">
        <f t="shared" si="73"/>
        <v>Déjeuner vers Jim Thompson</v>
      </c>
      <c r="LP34" s="27">
        <f t="shared" si="74"/>
        <v>0</v>
      </c>
      <c r="LQ34" s="65">
        <f t="shared" si="74"/>
        <v>0</v>
      </c>
      <c r="LT34" t="s">
        <v>332</v>
      </c>
      <c r="LV34" s="65"/>
      <c r="LW34" s="65">
        <v>0</v>
      </c>
      <c r="LZ34" t="str">
        <f t="shared" si="75"/>
        <v>Déjeuner vers Jim Thompson</v>
      </c>
      <c r="MB34" s="27">
        <f t="shared" si="76"/>
        <v>0</v>
      </c>
      <c r="MC34" s="65">
        <f t="shared" si="76"/>
        <v>0</v>
      </c>
      <c r="MF34" t="str">
        <f t="shared" si="77"/>
        <v>Déjeuner vers Jim Thompson</v>
      </c>
      <c r="MH34" s="27">
        <f t="shared" si="78"/>
        <v>0</v>
      </c>
      <c r="MI34" s="65">
        <f t="shared" si="78"/>
        <v>0</v>
      </c>
      <c r="ML34" t="str">
        <f t="shared" si="79"/>
        <v>Déjeuner vers Jim Thompson</v>
      </c>
      <c r="MN34" s="27">
        <f t="shared" si="80"/>
        <v>0</v>
      </c>
      <c r="MO34" s="65">
        <f t="shared" si="80"/>
        <v>0</v>
      </c>
      <c r="MQ34" t="s">
        <v>333</v>
      </c>
      <c r="MT34" s="27">
        <v>0</v>
      </c>
      <c r="MW34" t="str">
        <f t="shared" si="81"/>
        <v>Dîner Mékong crevettes sautantes</v>
      </c>
      <c r="MY34" s="27">
        <f t="shared" si="82"/>
        <v>0</v>
      </c>
      <c r="MZ34" s="65">
        <f t="shared" si="82"/>
        <v>0</v>
      </c>
      <c r="NC34" t="str">
        <f t="shared" si="83"/>
        <v>Dîner Mékong crevettes sautantes</v>
      </c>
      <c r="NE34" s="27">
        <f t="shared" si="84"/>
        <v>0</v>
      </c>
      <c r="NF34" s="65">
        <f t="shared" si="84"/>
        <v>0</v>
      </c>
      <c r="NI34" t="str">
        <f t="shared" si="85"/>
        <v>Dîner Mékong crevettes sautantes</v>
      </c>
      <c r="NK34" s="27">
        <f t="shared" si="86"/>
        <v>0</v>
      </c>
      <c r="NL34" s="65">
        <f t="shared" si="86"/>
        <v>0</v>
      </c>
      <c r="NN34" t="s">
        <v>334</v>
      </c>
      <c r="NT34" t="str">
        <f t="shared" si="87"/>
        <v>Trajet pour ganesha park +/- 1h - arrivée vers 16h</v>
      </c>
      <c r="NV34" s="27">
        <f t="shared" si="88"/>
        <v>0</v>
      </c>
      <c r="NW34" s="65">
        <f t="shared" si="88"/>
        <v>0</v>
      </c>
      <c r="NZ34" t="str">
        <f t="shared" si="89"/>
        <v>Trajet pour ganesha park +/- 1h - arrivée vers 16h</v>
      </c>
      <c r="OB34" s="27">
        <f t="shared" si="90"/>
        <v>0</v>
      </c>
      <c r="OC34" s="65">
        <f t="shared" si="90"/>
        <v>0</v>
      </c>
      <c r="OF34" t="str">
        <f t="shared" si="91"/>
        <v>Trajet pour ganesha park +/- 1h - arrivée vers 16h</v>
      </c>
      <c r="OH34" s="27">
        <f t="shared" si="92"/>
        <v>0</v>
      </c>
      <c r="OI34" s="65">
        <f t="shared" si="92"/>
        <v>0</v>
      </c>
      <c r="OK34" t="s">
        <v>301</v>
      </c>
      <c r="OL34" s="25" t="s">
        <v>257</v>
      </c>
      <c r="ON34" s="27"/>
      <c r="OO34" s="65"/>
      <c r="OQ34" t="s">
        <v>301</v>
      </c>
      <c r="OR34" t="str">
        <f t="shared" si="93"/>
        <v>Départ hôtel à 9h</v>
      </c>
      <c r="OT34" s="27">
        <f t="shared" si="94"/>
        <v>0</v>
      </c>
      <c r="OU34" s="65">
        <f t="shared" si="94"/>
        <v>0</v>
      </c>
      <c r="OW34" t="s">
        <v>301</v>
      </c>
      <c r="OX34" t="str">
        <f t="shared" si="95"/>
        <v>Départ hôtel à 9h</v>
      </c>
      <c r="OZ34" s="27">
        <f t="shared" si="96"/>
        <v>0</v>
      </c>
      <c r="PA34" s="65">
        <f t="shared" si="96"/>
        <v>0</v>
      </c>
      <c r="PC34" t="s">
        <v>301</v>
      </c>
      <c r="PD34" t="str">
        <f t="shared" si="97"/>
        <v>Départ hôtel à 9h</v>
      </c>
      <c r="PF34" s="27">
        <f t="shared" si="98"/>
        <v>0</v>
      </c>
      <c r="PG34" s="65">
        <f t="shared" si="98"/>
        <v>0</v>
      </c>
      <c r="PJ34" t="s">
        <v>335</v>
      </c>
      <c r="PP34" t="str">
        <f t="shared" si="99"/>
        <v>Retour vers 13h à Nong Khai</v>
      </c>
      <c r="PR34">
        <f t="shared" si="100"/>
        <v>0</v>
      </c>
      <c r="PS34">
        <f t="shared" si="100"/>
        <v>0</v>
      </c>
      <c r="PV34" t="str">
        <f t="shared" si="101"/>
        <v>Retour vers 13h à Nong Khai</v>
      </c>
      <c r="PX34">
        <f t="shared" si="102"/>
        <v>0</v>
      </c>
      <c r="PY34">
        <f t="shared" si="102"/>
        <v>0</v>
      </c>
      <c r="QB34" t="str">
        <f t="shared" si="103"/>
        <v>Retour vers 13h à Nong Khai</v>
      </c>
      <c r="QD34">
        <f t="shared" si="104"/>
        <v>0</v>
      </c>
      <c r="QE34">
        <f t="shared" si="104"/>
        <v>0</v>
      </c>
      <c r="QH34" t="s">
        <v>335</v>
      </c>
      <c r="QN34" t="str">
        <f t="shared" si="105"/>
        <v>Retour vers 13h à Nong Khai</v>
      </c>
      <c r="QO34">
        <f t="shared" si="105"/>
        <v>0</v>
      </c>
      <c r="QP34">
        <f t="shared" si="105"/>
        <v>0</v>
      </c>
      <c r="QT34" t="str">
        <f t="shared" si="106"/>
        <v>Retour vers 13h à Nong Khai</v>
      </c>
      <c r="QU34">
        <f t="shared" si="106"/>
        <v>0</v>
      </c>
      <c r="QV34">
        <f t="shared" si="106"/>
        <v>0</v>
      </c>
      <c r="QZ34" t="str">
        <f t="shared" si="107"/>
        <v>Retour vers 13h à Nong Khai</v>
      </c>
      <c r="RA34">
        <f t="shared" si="107"/>
        <v>0</v>
      </c>
      <c r="RB34">
        <f t="shared" si="107"/>
        <v>0</v>
      </c>
      <c r="RD34" t="s">
        <v>335</v>
      </c>
      <c r="RI34" t="str">
        <f t="shared" si="108"/>
        <v>Retour vers 13h à Nong Khai</v>
      </c>
      <c r="RJ34">
        <f t="shared" si="108"/>
        <v>0</v>
      </c>
      <c r="RK34">
        <f t="shared" si="108"/>
        <v>0</v>
      </c>
      <c r="RN34" t="str">
        <f t="shared" si="109"/>
        <v>Retour vers 13h à Nong Khai</v>
      </c>
      <c r="RO34">
        <f t="shared" si="109"/>
        <v>0</v>
      </c>
      <c r="RP34">
        <f t="shared" si="109"/>
        <v>0</v>
      </c>
      <c r="RS34" t="str">
        <f t="shared" si="110"/>
        <v>Retour vers 13h à Nong Khai</v>
      </c>
      <c r="RT34">
        <f t="shared" si="110"/>
        <v>0</v>
      </c>
      <c r="RU34">
        <f t="shared" si="110"/>
        <v>0</v>
      </c>
      <c r="RW34" t="s">
        <v>336</v>
      </c>
      <c r="RY34" s="65"/>
      <c r="SA34">
        <f t="shared" si="111"/>
        <v>0</v>
      </c>
      <c r="SB34" t="str">
        <f t="shared" si="111"/>
        <v>Petit déjeuner vers 8h30 à l'hôtel</v>
      </c>
      <c r="SC34">
        <f t="shared" si="111"/>
        <v>0</v>
      </c>
      <c r="SD34">
        <f t="shared" si="111"/>
        <v>0</v>
      </c>
      <c r="SF34">
        <f t="shared" si="112"/>
        <v>0</v>
      </c>
      <c r="SG34" t="str">
        <f t="shared" si="112"/>
        <v>Petit déjeuner vers 8h30 à l'hôtel</v>
      </c>
      <c r="SH34">
        <f t="shared" si="112"/>
        <v>0</v>
      </c>
      <c r="SI34">
        <f t="shared" si="112"/>
        <v>0</v>
      </c>
      <c r="SK34">
        <f t="shared" si="113"/>
        <v>0</v>
      </c>
      <c r="SL34" t="str">
        <f t="shared" si="0"/>
        <v>Petit déjeuner vers 8h30 à l'hôtel</v>
      </c>
      <c r="SM34">
        <f t="shared" si="0"/>
        <v>0</v>
      </c>
      <c r="SN34">
        <f t="shared" si="0"/>
        <v>0</v>
      </c>
      <c r="SR34" t="s">
        <v>250</v>
      </c>
      <c r="SS34">
        <v>2800</v>
      </c>
      <c r="ST34" s="65"/>
      <c r="SW34" t="str">
        <f t="shared" si="114"/>
        <v>nak nakara</v>
      </c>
      <c r="SX34">
        <f t="shared" si="114"/>
        <v>2800</v>
      </c>
      <c r="SY34">
        <f t="shared" si="114"/>
        <v>0</v>
      </c>
      <c r="TB34" t="str">
        <f t="shared" si="115"/>
        <v>nak nakara</v>
      </c>
      <c r="TC34">
        <f t="shared" si="115"/>
        <v>2800</v>
      </c>
      <c r="TD34">
        <f t="shared" si="115"/>
        <v>0</v>
      </c>
      <c r="TG34" t="str">
        <f t="shared" si="116"/>
        <v>nak nakara</v>
      </c>
      <c r="TH34">
        <f t="shared" si="116"/>
        <v>2800</v>
      </c>
      <c r="TI34">
        <f t="shared" si="116"/>
        <v>0</v>
      </c>
    </row>
    <row r="35" spans="1:529" x14ac:dyDescent="0.25">
      <c r="A35" t="s">
        <v>301</v>
      </c>
      <c r="B35" t="s">
        <v>278</v>
      </c>
      <c r="F35" s="27">
        <v>200</v>
      </c>
      <c r="G35" s="27">
        <v>0</v>
      </c>
      <c r="I35" t="str">
        <f t="shared" si="1"/>
        <v>J3</v>
      </c>
      <c r="J35" t="str">
        <f t="shared" si="2"/>
        <v>Matin : Jim Thompson (par les klong)</v>
      </c>
      <c r="N35" s="27">
        <f t="shared" si="3"/>
        <v>200</v>
      </c>
      <c r="O35" s="27">
        <f t="shared" si="3"/>
        <v>0</v>
      </c>
      <c r="P35" s="27"/>
      <c r="Q35" t="str">
        <f t="shared" si="4"/>
        <v>J3</v>
      </c>
      <c r="R35" t="str">
        <f t="shared" si="4"/>
        <v>Matin : Jim Thompson (par les klong)</v>
      </c>
      <c r="V35" s="27">
        <f t="shared" si="5"/>
        <v>200</v>
      </c>
      <c r="W35" s="27">
        <f t="shared" si="5"/>
        <v>0</v>
      </c>
      <c r="X35" s="27"/>
      <c r="Y35" t="str">
        <f t="shared" si="6"/>
        <v>J3</v>
      </c>
      <c r="Z35" t="str">
        <f t="shared" si="6"/>
        <v>Matin : Jim Thompson (par les klong)</v>
      </c>
      <c r="AD35" s="27">
        <f t="shared" si="7"/>
        <v>200</v>
      </c>
      <c r="AE35" s="27">
        <f t="shared" si="7"/>
        <v>0</v>
      </c>
      <c r="AF35" t="s">
        <v>301</v>
      </c>
      <c r="AG35" t="s">
        <v>278</v>
      </c>
      <c r="AI35" s="27">
        <v>200</v>
      </c>
      <c r="AJ35" s="27">
        <v>0</v>
      </c>
      <c r="AK35" s="27"/>
      <c r="AL35" t="str">
        <f t="shared" si="8"/>
        <v>J3</v>
      </c>
      <c r="AM35" t="str">
        <f t="shared" si="9"/>
        <v>Matin : Jim Thompson (par les klong)</v>
      </c>
      <c r="AO35" s="27">
        <f t="shared" si="10"/>
        <v>200</v>
      </c>
      <c r="AP35" s="27">
        <f t="shared" si="10"/>
        <v>0</v>
      </c>
      <c r="AQ35" s="27"/>
      <c r="AR35" t="str">
        <f t="shared" si="11"/>
        <v>J3</v>
      </c>
      <c r="AS35" t="str">
        <f t="shared" si="11"/>
        <v>Matin : Jim Thompson (par les klong)</v>
      </c>
      <c r="AU35" s="27">
        <f t="shared" si="12"/>
        <v>200</v>
      </c>
      <c r="AV35" s="27">
        <f t="shared" si="12"/>
        <v>0</v>
      </c>
      <c r="AW35" s="27"/>
      <c r="AX35" t="str">
        <f t="shared" si="13"/>
        <v>J3</v>
      </c>
      <c r="AY35" t="str">
        <f t="shared" si="13"/>
        <v>Matin : Jim Thompson (par les klong)</v>
      </c>
      <c r="BA35" s="27">
        <f t="shared" si="14"/>
        <v>200</v>
      </c>
      <c r="BB35" s="27">
        <f t="shared" si="14"/>
        <v>0</v>
      </c>
      <c r="BC35" s="27"/>
      <c r="BD35" t="s">
        <v>301</v>
      </c>
      <c r="BE35" t="s">
        <v>278</v>
      </c>
      <c r="BF35" s="27">
        <v>200</v>
      </c>
      <c r="BG35" s="27">
        <v>0</v>
      </c>
      <c r="BH35" s="65"/>
      <c r="BI35" t="str">
        <f t="shared" si="15"/>
        <v>J3</v>
      </c>
      <c r="BJ35" t="str">
        <f t="shared" si="16"/>
        <v>Matin : Jim Thompson (par les klong)</v>
      </c>
      <c r="BK35" s="27">
        <f t="shared" si="16"/>
        <v>200</v>
      </c>
      <c r="BL35" s="27">
        <f t="shared" si="16"/>
        <v>0</v>
      </c>
      <c r="BM35" s="27"/>
      <c r="BN35" t="str">
        <f t="shared" si="17"/>
        <v>J3</v>
      </c>
      <c r="BO35" t="str">
        <f t="shared" si="17"/>
        <v>Matin : Jim Thompson (par les klong)</v>
      </c>
      <c r="BP35" s="27">
        <f t="shared" si="17"/>
        <v>200</v>
      </c>
      <c r="BQ35" s="27">
        <f t="shared" si="17"/>
        <v>0</v>
      </c>
      <c r="BR35" s="27"/>
      <c r="BS35" s="27" t="str">
        <f t="shared" si="18"/>
        <v>J3</v>
      </c>
      <c r="BT35" t="str">
        <f t="shared" si="18"/>
        <v>Matin : Jim Thompson (par les klong)</v>
      </c>
      <c r="BU35" s="27">
        <f t="shared" si="18"/>
        <v>200</v>
      </c>
      <c r="BV35" s="27">
        <f t="shared" si="18"/>
        <v>0</v>
      </c>
      <c r="BW35" t="s">
        <v>301</v>
      </c>
      <c r="BX35" t="s">
        <v>278</v>
      </c>
      <c r="BY35" s="27">
        <v>200</v>
      </c>
      <c r="BZ35" s="27">
        <v>0</v>
      </c>
      <c r="CA35" s="65"/>
      <c r="CB35" t="str">
        <f t="shared" si="19"/>
        <v>J3</v>
      </c>
      <c r="CC35" t="str">
        <f t="shared" si="20"/>
        <v>Matin : Jim Thompson (par les klong)</v>
      </c>
      <c r="CD35" s="27">
        <f t="shared" si="20"/>
        <v>200</v>
      </c>
      <c r="CE35" s="27">
        <f t="shared" si="20"/>
        <v>0</v>
      </c>
      <c r="CF35" s="27"/>
      <c r="CG35" t="str">
        <f t="shared" si="21"/>
        <v>J3</v>
      </c>
      <c r="CH35" t="str">
        <f t="shared" si="21"/>
        <v>Matin : Jim Thompson (par les klong)</v>
      </c>
      <c r="CI35" s="27">
        <f t="shared" si="22"/>
        <v>200</v>
      </c>
      <c r="CJ35" s="27">
        <f t="shared" si="23"/>
        <v>0</v>
      </c>
      <c r="CK35" s="27"/>
      <c r="CL35" t="str">
        <f t="shared" si="24"/>
        <v>J3</v>
      </c>
      <c r="CM35" t="str">
        <f t="shared" si="24"/>
        <v>Matin : Jim Thompson (par les klong)</v>
      </c>
      <c r="CN35" s="27">
        <f t="shared" si="24"/>
        <v>200</v>
      </c>
      <c r="CO35" s="27">
        <f t="shared" si="24"/>
        <v>0</v>
      </c>
      <c r="CP35" s="27"/>
      <c r="CQ35" t="s">
        <v>301</v>
      </c>
      <c r="CR35" t="s">
        <v>278</v>
      </c>
      <c r="CS35" s="27">
        <v>200</v>
      </c>
      <c r="CT35" s="27">
        <v>0</v>
      </c>
      <c r="CU35" s="65"/>
      <c r="CV35" t="str">
        <f t="shared" si="25"/>
        <v>J3</v>
      </c>
      <c r="CW35" t="str">
        <f t="shared" si="26"/>
        <v>Matin : Jim Thompson (par les klong)</v>
      </c>
      <c r="CX35" s="27">
        <f t="shared" si="26"/>
        <v>200</v>
      </c>
      <c r="CY35" s="27">
        <f t="shared" si="26"/>
        <v>0</v>
      </c>
      <c r="CZ35" s="27"/>
      <c r="DA35" t="str">
        <f t="shared" si="27"/>
        <v>J3</v>
      </c>
      <c r="DB35" t="str">
        <f t="shared" si="28"/>
        <v>Matin : Jim Thompson (par les klong)</v>
      </c>
      <c r="DC35" s="27">
        <f t="shared" si="28"/>
        <v>200</v>
      </c>
      <c r="DD35" s="27">
        <f t="shared" si="28"/>
        <v>0</v>
      </c>
      <c r="DE35" s="27"/>
      <c r="DF35" t="str">
        <f t="shared" si="29"/>
        <v>J3</v>
      </c>
      <c r="DG35" t="str">
        <f t="shared" si="30"/>
        <v>Matin : Jim Thompson (par les klong)</v>
      </c>
      <c r="DH35" s="27">
        <f t="shared" si="30"/>
        <v>200</v>
      </c>
      <c r="DI35" s="27">
        <f t="shared" si="30"/>
        <v>0</v>
      </c>
      <c r="DJ35" s="27"/>
      <c r="DK35" t="s">
        <v>301</v>
      </c>
      <c r="DL35" t="s">
        <v>278</v>
      </c>
      <c r="DM35" s="27">
        <v>200</v>
      </c>
      <c r="DN35" s="27">
        <v>0</v>
      </c>
      <c r="DP35" t="str">
        <f t="shared" si="31"/>
        <v>J3</v>
      </c>
      <c r="DQ35" t="str">
        <f t="shared" si="32"/>
        <v>Matin : Jim Thompson (par les klong)</v>
      </c>
      <c r="DR35" s="27">
        <f t="shared" si="32"/>
        <v>200</v>
      </c>
      <c r="DS35" s="27">
        <f t="shared" si="32"/>
        <v>0</v>
      </c>
      <c r="DU35" t="str">
        <f t="shared" si="33"/>
        <v>J3</v>
      </c>
      <c r="DV35" t="str">
        <f t="shared" si="33"/>
        <v>Matin : Jim Thompson (par les klong)</v>
      </c>
      <c r="DW35" s="27">
        <f t="shared" si="33"/>
        <v>200</v>
      </c>
      <c r="DX35" s="27">
        <f t="shared" si="33"/>
        <v>0</v>
      </c>
      <c r="DZ35" t="str">
        <f t="shared" si="34"/>
        <v>J3</v>
      </c>
      <c r="EA35" t="str">
        <f t="shared" si="34"/>
        <v>Matin : Jim Thompson (par les klong)</v>
      </c>
      <c r="EB35" s="27">
        <f t="shared" si="34"/>
        <v>200</v>
      </c>
      <c r="EC35" s="27">
        <f t="shared" si="34"/>
        <v>0</v>
      </c>
      <c r="EF35" t="s">
        <v>236</v>
      </c>
      <c r="EG35" s="27">
        <v>1620</v>
      </c>
      <c r="EH35" s="27">
        <v>0</v>
      </c>
      <c r="EJ35" t="str">
        <f t="shared" si="35"/>
        <v/>
      </c>
      <c r="EK35" t="str">
        <f t="shared" si="36"/>
        <v>Hôtel New Siam Palace ville</v>
      </c>
      <c r="EL35" s="27">
        <f t="shared" si="36"/>
        <v>1620</v>
      </c>
      <c r="EM35" s="27">
        <f t="shared" si="36"/>
        <v>0</v>
      </c>
      <c r="EO35" t="str">
        <f t="shared" si="37"/>
        <v/>
      </c>
      <c r="EP35" t="str">
        <f t="shared" si="37"/>
        <v>Hôtel New Siam Palace ville</v>
      </c>
      <c r="EQ35" s="27">
        <f t="shared" si="37"/>
        <v>1620</v>
      </c>
      <c r="ER35" s="27">
        <f t="shared" si="37"/>
        <v>0</v>
      </c>
      <c r="ET35" t="str">
        <f t="shared" si="38"/>
        <v/>
      </c>
      <c r="EU35" t="str">
        <f t="shared" si="38"/>
        <v>Hôtel New Siam Palace ville</v>
      </c>
      <c r="EV35" s="27">
        <f t="shared" si="38"/>
        <v>1620</v>
      </c>
      <c r="EW35" s="27">
        <f t="shared" si="38"/>
        <v>0</v>
      </c>
      <c r="EZ35" t="s">
        <v>236</v>
      </c>
      <c r="FA35" s="27">
        <v>1620</v>
      </c>
      <c r="FB35" s="27">
        <v>0</v>
      </c>
      <c r="FD35" t="str">
        <f t="shared" si="39"/>
        <v/>
      </c>
      <c r="FE35" t="str">
        <f t="shared" si="40"/>
        <v>Hôtel New Siam Palace ville</v>
      </c>
      <c r="FF35" s="27">
        <f t="shared" si="40"/>
        <v>1620</v>
      </c>
      <c r="FG35" s="27">
        <f t="shared" si="40"/>
        <v>0</v>
      </c>
      <c r="FI35" t="str">
        <f t="shared" si="41"/>
        <v/>
      </c>
      <c r="FJ35" t="str">
        <f t="shared" si="41"/>
        <v>Hôtel New Siam Palace ville</v>
      </c>
      <c r="FK35" s="27">
        <f t="shared" si="41"/>
        <v>1620</v>
      </c>
      <c r="FL35" s="27">
        <f t="shared" si="41"/>
        <v>0</v>
      </c>
      <c r="FN35" t="str">
        <f t="shared" si="42"/>
        <v/>
      </c>
      <c r="FO35" t="str">
        <f t="shared" si="42"/>
        <v>Hôtel New Siam Palace ville</v>
      </c>
      <c r="FP35" s="27">
        <f t="shared" si="42"/>
        <v>1620</v>
      </c>
      <c r="FQ35" s="27">
        <f t="shared" si="42"/>
        <v>0</v>
      </c>
      <c r="FS35" t="s">
        <v>236</v>
      </c>
      <c r="FT35" s="27">
        <v>1620</v>
      </c>
      <c r="FU35" s="27">
        <v>0</v>
      </c>
      <c r="FW35" t="str">
        <f t="shared" si="43"/>
        <v/>
      </c>
      <c r="FX35" t="str">
        <f t="shared" si="44"/>
        <v>Hôtel New Siam Palace ville</v>
      </c>
      <c r="FY35" s="27">
        <f t="shared" si="44"/>
        <v>1620</v>
      </c>
      <c r="FZ35" s="27">
        <f t="shared" si="44"/>
        <v>0</v>
      </c>
      <c r="GB35" t="str">
        <f t="shared" si="45"/>
        <v/>
      </c>
      <c r="GC35" t="str">
        <f t="shared" si="45"/>
        <v>Hôtel New Siam Palace ville</v>
      </c>
      <c r="GD35" s="27">
        <f t="shared" si="45"/>
        <v>1620</v>
      </c>
      <c r="GE35" s="27">
        <f t="shared" si="45"/>
        <v>0</v>
      </c>
      <c r="GG35" t="str">
        <f t="shared" si="46"/>
        <v/>
      </c>
      <c r="GH35" t="str">
        <f t="shared" si="46"/>
        <v>Hôtel New Siam Palace ville</v>
      </c>
      <c r="GI35" s="27">
        <f t="shared" si="46"/>
        <v>1620</v>
      </c>
      <c r="GJ35" s="27">
        <f t="shared" si="46"/>
        <v>0</v>
      </c>
      <c r="GL35" t="s">
        <v>236</v>
      </c>
      <c r="GM35" s="27">
        <v>1620</v>
      </c>
      <c r="GN35" s="27">
        <v>0</v>
      </c>
      <c r="GP35" t="str">
        <f t="shared" si="47"/>
        <v/>
      </c>
      <c r="GQ35" t="str">
        <f t="shared" si="48"/>
        <v>Hôtel New Siam Palace ville</v>
      </c>
      <c r="GR35" s="27">
        <f t="shared" si="48"/>
        <v>1620</v>
      </c>
      <c r="GS35" s="27">
        <f t="shared" si="48"/>
        <v>0</v>
      </c>
      <c r="GU35" t="str">
        <f t="shared" si="49"/>
        <v/>
      </c>
      <c r="GV35" t="str">
        <f t="shared" si="49"/>
        <v>Hôtel New Siam Palace ville</v>
      </c>
      <c r="GW35" s="27">
        <f t="shared" si="49"/>
        <v>1620</v>
      </c>
      <c r="GX35" s="27">
        <f t="shared" si="49"/>
        <v>0</v>
      </c>
      <c r="GZ35" t="str">
        <f t="shared" si="50"/>
        <v/>
      </c>
      <c r="HA35" t="str">
        <f t="shared" si="50"/>
        <v>Hôtel New Siam Palace ville</v>
      </c>
      <c r="HB35" s="27">
        <f t="shared" si="50"/>
        <v>1620</v>
      </c>
      <c r="HC35" s="27">
        <f t="shared" si="50"/>
        <v>0</v>
      </c>
      <c r="HE35" t="s">
        <v>331</v>
      </c>
      <c r="HF35" s="27">
        <v>0</v>
      </c>
      <c r="HI35" t="str">
        <f t="shared" si="51"/>
        <v/>
      </c>
      <c r="HJ35" t="str">
        <f t="shared" si="52"/>
        <v>Taxi pour hotel</v>
      </c>
      <c r="HK35">
        <f t="shared" si="52"/>
        <v>0</v>
      </c>
      <c r="HL35">
        <f t="shared" si="52"/>
        <v>0</v>
      </c>
      <c r="HN35" t="str">
        <f t="shared" si="53"/>
        <v/>
      </c>
      <c r="HO35" t="str">
        <f t="shared" si="53"/>
        <v>Taxi pour hotel</v>
      </c>
      <c r="HP35">
        <f t="shared" si="53"/>
        <v>0</v>
      </c>
      <c r="HQ35">
        <f t="shared" si="53"/>
        <v>0</v>
      </c>
      <c r="HS35" t="str">
        <f t="shared" si="54"/>
        <v/>
      </c>
      <c r="HT35" t="str">
        <f t="shared" si="54"/>
        <v>Taxi pour hotel</v>
      </c>
      <c r="HU35">
        <f t="shared" si="54"/>
        <v>0</v>
      </c>
      <c r="HV35">
        <f t="shared" si="54"/>
        <v>0</v>
      </c>
      <c r="HX35" t="s">
        <v>331</v>
      </c>
      <c r="HY35" s="27">
        <v>0</v>
      </c>
      <c r="IB35" t="str">
        <f t="shared" si="55"/>
        <v/>
      </c>
      <c r="IC35" t="str">
        <f t="shared" si="56"/>
        <v>Taxi pour hotel</v>
      </c>
      <c r="ID35">
        <f t="shared" si="56"/>
        <v>0</v>
      </c>
      <c r="IE35">
        <f t="shared" si="56"/>
        <v>0</v>
      </c>
      <c r="IG35" t="str">
        <f t="shared" si="57"/>
        <v/>
      </c>
      <c r="IH35" t="str">
        <f t="shared" si="58"/>
        <v>Taxi pour hotel</v>
      </c>
      <c r="II35">
        <f t="shared" si="58"/>
        <v>0</v>
      </c>
      <c r="IJ35">
        <f t="shared" si="58"/>
        <v>0</v>
      </c>
      <c r="IL35" t="str">
        <f t="shared" si="59"/>
        <v/>
      </c>
      <c r="IM35" t="str">
        <f t="shared" si="60"/>
        <v>Taxi pour hotel</v>
      </c>
      <c r="IN35">
        <f t="shared" si="60"/>
        <v>0</v>
      </c>
      <c r="IO35">
        <f t="shared" si="60"/>
        <v>0</v>
      </c>
      <c r="IR35" t="s">
        <v>337</v>
      </c>
      <c r="IV35" s="27">
        <v>0</v>
      </c>
      <c r="IW35" s="65">
        <v>3000</v>
      </c>
      <c r="IZ35" t="str">
        <f t="shared" si="61"/>
        <v>visite des klongs de 13h30 à 16h30</v>
      </c>
      <c r="JD35" s="27">
        <f t="shared" si="62"/>
        <v>0</v>
      </c>
      <c r="JE35" s="65">
        <f t="shared" si="62"/>
        <v>3000</v>
      </c>
      <c r="JH35" t="str">
        <f t="shared" si="63"/>
        <v>visite des klongs de 13h30 à 16h30</v>
      </c>
      <c r="JL35" s="27">
        <f t="shared" si="64"/>
        <v>0</v>
      </c>
      <c r="JM35" s="65">
        <f t="shared" si="64"/>
        <v>3000</v>
      </c>
      <c r="JP35" t="str">
        <f t="shared" si="65"/>
        <v>visite des klongs de 13h30 à 16h30</v>
      </c>
      <c r="JT35" s="27">
        <f t="shared" si="66"/>
        <v>0</v>
      </c>
      <c r="JU35" s="65">
        <f t="shared" si="66"/>
        <v>3000</v>
      </c>
      <c r="JX35" t="s">
        <v>337</v>
      </c>
      <c r="JZ35" s="27">
        <v>0</v>
      </c>
      <c r="KA35" s="65">
        <v>3000</v>
      </c>
      <c r="KD35" t="s">
        <v>337</v>
      </c>
      <c r="KF35" s="27">
        <f t="shared" si="67"/>
        <v>0</v>
      </c>
      <c r="KG35" s="65">
        <f t="shared" si="67"/>
        <v>3000</v>
      </c>
      <c r="KJ35" t="s">
        <v>337</v>
      </c>
      <c r="KL35" s="27">
        <f t="shared" si="68"/>
        <v>0</v>
      </c>
      <c r="KM35" s="65">
        <f t="shared" si="68"/>
        <v>3000</v>
      </c>
      <c r="KP35" t="s">
        <v>337</v>
      </c>
      <c r="KR35" s="27">
        <f t="shared" si="69"/>
        <v>0</v>
      </c>
      <c r="KS35" s="65">
        <f t="shared" si="69"/>
        <v>3000</v>
      </c>
      <c r="KV35" t="s">
        <v>337</v>
      </c>
      <c r="KX35" s="27">
        <v>0</v>
      </c>
      <c r="KY35" s="65">
        <v>3000</v>
      </c>
      <c r="LB35" t="s">
        <v>337</v>
      </c>
      <c r="LD35" s="27">
        <f t="shared" si="70"/>
        <v>0</v>
      </c>
      <c r="LE35" s="65">
        <f t="shared" si="70"/>
        <v>3000</v>
      </c>
      <c r="LH35" t="str">
        <f t="shared" si="71"/>
        <v>visite des klongs de 13h30 à 16h30</v>
      </c>
      <c r="LJ35" s="27">
        <f t="shared" si="72"/>
        <v>0</v>
      </c>
      <c r="LK35" s="65">
        <f t="shared" si="72"/>
        <v>3000</v>
      </c>
      <c r="LN35" t="str">
        <f t="shared" si="73"/>
        <v>visite des klongs de 13h30 à 16h30</v>
      </c>
      <c r="LP35" s="27">
        <f t="shared" si="74"/>
        <v>0</v>
      </c>
      <c r="LQ35" s="65">
        <f t="shared" si="74"/>
        <v>3000</v>
      </c>
      <c r="LT35" t="s">
        <v>337</v>
      </c>
      <c r="LV35" s="27">
        <v>0</v>
      </c>
      <c r="LW35" s="65">
        <v>3000</v>
      </c>
      <c r="LZ35" t="str">
        <f t="shared" si="75"/>
        <v>visite des klongs de 13h30 à 16h30</v>
      </c>
      <c r="MB35" s="27">
        <f t="shared" si="76"/>
        <v>0</v>
      </c>
      <c r="MC35" s="65">
        <f t="shared" si="76"/>
        <v>3000</v>
      </c>
      <c r="MF35" t="str">
        <f t="shared" si="77"/>
        <v>visite des klongs de 13h30 à 16h30</v>
      </c>
      <c r="MH35" s="27">
        <f t="shared" si="78"/>
        <v>0</v>
      </c>
      <c r="MI35" s="65">
        <f t="shared" si="78"/>
        <v>3000</v>
      </c>
      <c r="ML35" t="str">
        <f t="shared" si="79"/>
        <v>visite des klongs de 13h30 à 16h30</v>
      </c>
      <c r="MN35" s="27">
        <f t="shared" si="80"/>
        <v>0</v>
      </c>
      <c r="MO35" s="65">
        <f t="shared" si="80"/>
        <v>3000</v>
      </c>
      <c r="MP35" t="s">
        <v>301</v>
      </c>
      <c r="MQ35" s="25" t="s">
        <v>338</v>
      </c>
      <c r="MS35" s="65"/>
      <c r="MT35" s="65"/>
      <c r="MV35" t="s">
        <v>301</v>
      </c>
      <c r="MW35" t="str">
        <f t="shared" si="81"/>
        <v>8h lac des lotus</v>
      </c>
      <c r="MY35" s="27">
        <f t="shared" si="82"/>
        <v>0</v>
      </c>
      <c r="MZ35" s="65">
        <f t="shared" si="82"/>
        <v>0</v>
      </c>
      <c r="NB35" t="s">
        <v>301</v>
      </c>
      <c r="NC35" t="str">
        <f t="shared" si="83"/>
        <v>8h lac des lotus</v>
      </c>
      <c r="NE35" s="27">
        <f t="shared" si="84"/>
        <v>0</v>
      </c>
      <c r="NF35" s="65">
        <f t="shared" si="84"/>
        <v>0</v>
      </c>
      <c r="NH35" t="s">
        <v>301</v>
      </c>
      <c r="NI35" t="str">
        <f t="shared" si="85"/>
        <v>8h lac des lotus</v>
      </c>
      <c r="NK35" s="27">
        <f t="shared" si="86"/>
        <v>0</v>
      </c>
      <c r="NL35" s="65">
        <f t="shared" si="86"/>
        <v>0</v>
      </c>
      <c r="NN35" t="s">
        <v>339</v>
      </c>
      <c r="NQ35" s="65">
        <v>0</v>
      </c>
      <c r="NT35" t="str">
        <f t="shared" si="87"/>
        <v>Mida resort kanchanaburi (T&amp;G)</v>
      </c>
      <c r="NV35" s="27">
        <f t="shared" si="88"/>
        <v>0</v>
      </c>
      <c r="NW35" s="65">
        <f t="shared" si="88"/>
        <v>0</v>
      </c>
      <c r="NZ35" t="str">
        <f t="shared" si="89"/>
        <v>Mida resort kanchanaburi (T&amp;G)</v>
      </c>
      <c r="OB35" s="27">
        <f t="shared" si="90"/>
        <v>0</v>
      </c>
      <c r="OC35" s="65">
        <f t="shared" si="90"/>
        <v>0</v>
      </c>
      <c r="OF35" t="str">
        <f t="shared" si="91"/>
        <v>Mida resort kanchanaburi (T&amp;G)</v>
      </c>
      <c r="OH35" s="27">
        <f t="shared" si="92"/>
        <v>0</v>
      </c>
      <c r="OI35" s="65">
        <f t="shared" si="92"/>
        <v>0</v>
      </c>
      <c r="OL35" t="s">
        <v>266</v>
      </c>
      <c r="ON35" s="27">
        <v>50</v>
      </c>
      <c r="OO35" s="65">
        <v>0</v>
      </c>
      <c r="OR35" t="str">
        <f t="shared" si="93"/>
        <v>Temple blanc</v>
      </c>
      <c r="OT35" s="27">
        <f t="shared" si="94"/>
        <v>50</v>
      </c>
      <c r="OU35" s="65">
        <f t="shared" si="94"/>
        <v>0</v>
      </c>
      <c r="OX35" t="str">
        <f t="shared" si="95"/>
        <v>Temple blanc</v>
      </c>
      <c r="OZ35" s="27">
        <f t="shared" si="96"/>
        <v>50</v>
      </c>
      <c r="PA35" s="65">
        <f t="shared" si="96"/>
        <v>0</v>
      </c>
      <c r="PD35" t="str">
        <f t="shared" si="97"/>
        <v>Temple blanc</v>
      </c>
      <c r="PF35" s="27">
        <f t="shared" si="98"/>
        <v>50</v>
      </c>
      <c r="PG35" s="65">
        <f t="shared" si="98"/>
        <v>0</v>
      </c>
      <c r="PJ35" t="s">
        <v>340</v>
      </c>
      <c r="PP35" t="str">
        <f t="shared" si="99"/>
        <v>Déjeuner de 13h à 14h</v>
      </c>
      <c r="PR35">
        <f t="shared" si="100"/>
        <v>0</v>
      </c>
      <c r="PS35">
        <f t="shared" si="100"/>
        <v>0</v>
      </c>
      <c r="PV35" t="str">
        <f t="shared" si="101"/>
        <v>Déjeuner de 13h à 14h</v>
      </c>
      <c r="PX35">
        <f t="shared" si="102"/>
        <v>0</v>
      </c>
      <c r="PY35">
        <f t="shared" si="102"/>
        <v>0</v>
      </c>
      <c r="QB35" t="str">
        <f t="shared" si="103"/>
        <v>Déjeuner de 13h à 14h</v>
      </c>
      <c r="QD35">
        <f t="shared" si="104"/>
        <v>0</v>
      </c>
      <c r="QE35">
        <f t="shared" si="104"/>
        <v>0</v>
      </c>
      <c r="QH35" t="s">
        <v>340</v>
      </c>
      <c r="QN35" t="str">
        <f t="shared" si="105"/>
        <v>Déjeuner de 13h à 14h</v>
      </c>
      <c r="QO35">
        <f t="shared" si="105"/>
        <v>0</v>
      </c>
      <c r="QP35">
        <f t="shared" si="105"/>
        <v>0</v>
      </c>
      <c r="QT35" t="str">
        <f t="shared" si="106"/>
        <v>Déjeuner de 13h à 14h</v>
      </c>
      <c r="QU35">
        <f t="shared" si="106"/>
        <v>0</v>
      </c>
      <c r="QV35">
        <f t="shared" si="106"/>
        <v>0</v>
      </c>
      <c r="QZ35" t="str">
        <f t="shared" si="107"/>
        <v>Déjeuner de 13h à 14h</v>
      </c>
      <c r="RA35">
        <f t="shared" si="107"/>
        <v>0</v>
      </c>
      <c r="RB35">
        <f t="shared" si="107"/>
        <v>0</v>
      </c>
      <c r="RD35" t="s">
        <v>340</v>
      </c>
      <c r="RI35" t="str">
        <f t="shared" si="108"/>
        <v>Déjeuner de 13h à 14h</v>
      </c>
      <c r="RJ35">
        <f t="shared" si="108"/>
        <v>0</v>
      </c>
      <c r="RK35">
        <f t="shared" si="108"/>
        <v>0</v>
      </c>
      <c r="RN35" t="str">
        <f t="shared" si="109"/>
        <v>Déjeuner de 13h à 14h</v>
      </c>
      <c r="RO35">
        <f t="shared" si="109"/>
        <v>0</v>
      </c>
      <c r="RP35">
        <f t="shared" si="109"/>
        <v>0</v>
      </c>
      <c r="RS35" t="str">
        <f t="shared" si="110"/>
        <v>Déjeuner de 13h à 14h</v>
      </c>
      <c r="RT35">
        <f t="shared" si="110"/>
        <v>0</v>
      </c>
      <c r="RU35">
        <f t="shared" si="110"/>
        <v>0</v>
      </c>
      <c r="RW35" t="s">
        <v>341</v>
      </c>
      <c r="RY35" s="65"/>
      <c r="SA35">
        <f t="shared" si="111"/>
        <v>0</v>
      </c>
      <c r="SB35" t="str">
        <f t="shared" si="111"/>
        <v>Départ 9h30 pour les villages</v>
      </c>
      <c r="SC35">
        <f t="shared" si="111"/>
        <v>0</v>
      </c>
      <c r="SD35">
        <f t="shared" si="111"/>
        <v>0</v>
      </c>
      <c r="SF35">
        <f t="shared" si="112"/>
        <v>0</v>
      </c>
      <c r="SG35" t="str">
        <f t="shared" si="112"/>
        <v>Départ 9h30 pour les villages</v>
      </c>
      <c r="SH35">
        <f t="shared" si="112"/>
        <v>0</v>
      </c>
      <c r="SI35">
        <f t="shared" si="112"/>
        <v>0</v>
      </c>
      <c r="SK35">
        <f t="shared" si="113"/>
        <v>0</v>
      </c>
      <c r="SL35" t="str">
        <f t="shared" si="113"/>
        <v>Départ 9h30 pour les villages</v>
      </c>
      <c r="SM35">
        <f t="shared" si="113"/>
        <v>0</v>
      </c>
      <c r="SN35">
        <f t="shared" si="113"/>
        <v>0</v>
      </c>
      <c r="SR35" s="25" t="s">
        <v>342</v>
      </c>
      <c r="SS35" s="25"/>
      <c r="ST35" s="65"/>
      <c r="SW35" t="str">
        <f t="shared" si="114"/>
        <v>Dîner à l'hôtel ou à proximité</v>
      </c>
      <c r="SX35">
        <f t="shared" si="114"/>
        <v>0</v>
      </c>
      <c r="SY35">
        <f t="shared" si="114"/>
        <v>0</v>
      </c>
      <c r="TB35" t="str">
        <f t="shared" si="115"/>
        <v>Dîner à l'hôtel ou à proximité</v>
      </c>
      <c r="TC35">
        <f t="shared" si="115"/>
        <v>0</v>
      </c>
      <c r="TD35">
        <f t="shared" si="115"/>
        <v>0</v>
      </c>
      <c r="TG35" t="str">
        <f t="shared" si="116"/>
        <v>Dîner à l'hôtel ou à proximité</v>
      </c>
      <c r="TH35">
        <f t="shared" si="116"/>
        <v>0</v>
      </c>
      <c r="TI35">
        <f t="shared" si="116"/>
        <v>0</v>
      </c>
    </row>
    <row r="36" spans="1:529" x14ac:dyDescent="0.25">
      <c r="B36" t="s">
        <v>287</v>
      </c>
      <c r="F36" s="27"/>
      <c r="G36" s="27">
        <v>2700</v>
      </c>
      <c r="I36" t="str">
        <f t="shared" si="1"/>
        <v/>
      </c>
      <c r="J36" t="str">
        <f t="shared" si="2"/>
        <v>Taxi pour l'embarcadère (van à la journée)</v>
      </c>
      <c r="N36" s="27">
        <f t="shared" si="3"/>
        <v>0</v>
      </c>
      <c r="O36" s="27">
        <f t="shared" si="3"/>
        <v>2700</v>
      </c>
      <c r="P36" s="27"/>
      <c r="Q36" t="str">
        <f t="shared" si="4"/>
        <v/>
      </c>
      <c r="R36" t="str">
        <f t="shared" si="4"/>
        <v>Taxi pour l'embarcadère (van à la journée)</v>
      </c>
      <c r="V36" s="27">
        <f t="shared" si="5"/>
        <v>0</v>
      </c>
      <c r="W36" s="27">
        <f t="shared" si="5"/>
        <v>2700</v>
      </c>
      <c r="X36" s="27"/>
      <c r="Y36" t="str">
        <f t="shared" si="6"/>
        <v/>
      </c>
      <c r="Z36" t="str">
        <f t="shared" si="6"/>
        <v>Taxi pour l'embarcadère (van à la journée)</v>
      </c>
      <c r="AD36" s="27">
        <f t="shared" si="7"/>
        <v>0</v>
      </c>
      <c r="AE36" s="27">
        <f t="shared" si="7"/>
        <v>2700</v>
      </c>
      <c r="AG36" t="s">
        <v>287</v>
      </c>
      <c r="AI36" s="27"/>
      <c r="AJ36" s="27">
        <v>2700</v>
      </c>
      <c r="AK36" s="27"/>
      <c r="AL36" t="str">
        <f t="shared" si="8"/>
        <v/>
      </c>
      <c r="AM36" t="str">
        <f t="shared" si="9"/>
        <v>Taxi pour l'embarcadère (van à la journée)</v>
      </c>
      <c r="AO36" s="27">
        <f t="shared" si="10"/>
        <v>0</v>
      </c>
      <c r="AP36" s="27">
        <f t="shared" si="10"/>
        <v>2700</v>
      </c>
      <c r="AQ36" s="27"/>
      <c r="AR36" t="str">
        <f t="shared" si="11"/>
        <v/>
      </c>
      <c r="AS36" t="str">
        <f t="shared" si="11"/>
        <v>Taxi pour l'embarcadère (van à la journée)</v>
      </c>
      <c r="AU36" s="27">
        <f t="shared" si="12"/>
        <v>0</v>
      </c>
      <c r="AV36" s="27">
        <f t="shared" si="12"/>
        <v>2700</v>
      </c>
      <c r="AW36" s="27"/>
      <c r="AX36" t="str">
        <f t="shared" si="13"/>
        <v/>
      </c>
      <c r="AY36" t="str">
        <f t="shared" si="13"/>
        <v>Taxi pour l'embarcadère (van à la journée)</v>
      </c>
      <c r="BA36" s="27">
        <f t="shared" si="14"/>
        <v>0</v>
      </c>
      <c r="BB36" s="27">
        <f t="shared" si="14"/>
        <v>2700</v>
      </c>
      <c r="BC36" s="27"/>
      <c r="BE36" t="s">
        <v>287</v>
      </c>
      <c r="BF36" s="27">
        <v>0</v>
      </c>
      <c r="BG36" s="27">
        <v>2700</v>
      </c>
      <c r="BH36" s="65"/>
      <c r="BI36" t="str">
        <f t="shared" si="15"/>
        <v/>
      </c>
      <c r="BJ36" t="str">
        <f t="shared" si="16"/>
        <v>Taxi pour l'embarcadère (van à la journée)</v>
      </c>
      <c r="BK36" s="27">
        <f t="shared" si="16"/>
        <v>0</v>
      </c>
      <c r="BL36" s="27">
        <f t="shared" si="16"/>
        <v>2700</v>
      </c>
      <c r="BM36" s="27"/>
      <c r="BN36" t="str">
        <f t="shared" si="17"/>
        <v/>
      </c>
      <c r="BO36" t="str">
        <f t="shared" si="17"/>
        <v>Taxi pour l'embarcadère (van à la journée)</v>
      </c>
      <c r="BP36" s="27">
        <f t="shared" si="17"/>
        <v>0</v>
      </c>
      <c r="BQ36" s="27">
        <f t="shared" si="17"/>
        <v>2700</v>
      </c>
      <c r="BR36" s="27"/>
      <c r="BS36" s="27" t="str">
        <f t="shared" si="18"/>
        <v/>
      </c>
      <c r="BT36" t="str">
        <f t="shared" si="18"/>
        <v>Taxi pour l'embarcadère (van à la journée)</v>
      </c>
      <c r="BU36" s="27">
        <f t="shared" si="18"/>
        <v>0</v>
      </c>
      <c r="BV36" s="27">
        <f t="shared" si="18"/>
        <v>2700</v>
      </c>
      <c r="BX36" t="s">
        <v>287</v>
      </c>
      <c r="BY36" s="27">
        <v>0</v>
      </c>
      <c r="BZ36" s="27">
        <v>2700</v>
      </c>
      <c r="CA36" s="65"/>
      <c r="CB36" t="str">
        <f t="shared" si="19"/>
        <v/>
      </c>
      <c r="CC36" t="str">
        <f t="shared" si="20"/>
        <v>Taxi pour l'embarcadère (van à la journée)</v>
      </c>
      <c r="CD36" s="27">
        <f t="shared" si="20"/>
        <v>0</v>
      </c>
      <c r="CE36" s="27">
        <f t="shared" si="20"/>
        <v>2700</v>
      </c>
      <c r="CF36" s="27"/>
      <c r="CG36" t="str">
        <f t="shared" si="21"/>
        <v/>
      </c>
      <c r="CH36" t="str">
        <f t="shared" si="21"/>
        <v>Taxi pour l'embarcadère (van à la journée)</v>
      </c>
      <c r="CI36" s="27">
        <f t="shared" si="22"/>
        <v>0</v>
      </c>
      <c r="CJ36" s="27">
        <f t="shared" si="23"/>
        <v>2700</v>
      </c>
      <c r="CK36" s="27"/>
      <c r="CL36" t="str">
        <f t="shared" si="24"/>
        <v/>
      </c>
      <c r="CM36" t="str">
        <f t="shared" si="24"/>
        <v>Taxi pour l'embarcadère (van à la journée)</v>
      </c>
      <c r="CN36" s="27">
        <f t="shared" si="24"/>
        <v>0</v>
      </c>
      <c r="CO36" s="27">
        <f t="shared" si="24"/>
        <v>2700</v>
      </c>
      <c r="CP36" s="27"/>
      <c r="CR36" t="s">
        <v>287</v>
      </c>
      <c r="CS36" s="27">
        <v>0</v>
      </c>
      <c r="CT36" s="27">
        <v>2700</v>
      </c>
      <c r="CU36" s="65"/>
      <c r="CV36" t="str">
        <f t="shared" si="25"/>
        <v/>
      </c>
      <c r="CW36" t="str">
        <f t="shared" si="26"/>
        <v>Taxi pour l'embarcadère (van à la journée)</v>
      </c>
      <c r="CX36" s="27">
        <f t="shared" si="26"/>
        <v>0</v>
      </c>
      <c r="CY36" s="27">
        <f t="shared" si="26"/>
        <v>2700</v>
      </c>
      <c r="CZ36" s="27"/>
      <c r="DA36" t="str">
        <f t="shared" si="27"/>
        <v/>
      </c>
      <c r="DB36" t="str">
        <f t="shared" si="28"/>
        <v>Taxi pour l'embarcadère (van à la journée)</v>
      </c>
      <c r="DC36" s="27">
        <f t="shared" si="28"/>
        <v>0</v>
      </c>
      <c r="DD36" s="27">
        <f t="shared" si="28"/>
        <v>2700</v>
      </c>
      <c r="DE36" s="27"/>
      <c r="DF36" t="str">
        <f t="shared" si="29"/>
        <v/>
      </c>
      <c r="DG36" t="str">
        <f t="shared" si="30"/>
        <v>Taxi pour l'embarcadère (van à la journée)</v>
      </c>
      <c r="DH36" s="27">
        <f t="shared" si="30"/>
        <v>0</v>
      </c>
      <c r="DI36" s="27">
        <f t="shared" si="30"/>
        <v>2700</v>
      </c>
      <c r="DJ36" s="27"/>
      <c r="DL36" t="s">
        <v>287</v>
      </c>
      <c r="DM36" s="27">
        <v>0</v>
      </c>
      <c r="DN36" s="27">
        <v>2700</v>
      </c>
      <c r="DP36" t="str">
        <f t="shared" si="31"/>
        <v/>
      </c>
      <c r="DQ36" t="str">
        <f t="shared" si="32"/>
        <v>Taxi pour l'embarcadère (van à la journée)</v>
      </c>
      <c r="DR36" s="27">
        <f t="shared" si="32"/>
        <v>0</v>
      </c>
      <c r="DS36" s="27">
        <f t="shared" si="32"/>
        <v>2700</v>
      </c>
      <c r="DU36" t="str">
        <f t="shared" si="33"/>
        <v/>
      </c>
      <c r="DV36" t="str">
        <f t="shared" si="33"/>
        <v>Taxi pour l'embarcadère (van à la journée)</v>
      </c>
      <c r="DW36" s="27">
        <f t="shared" si="33"/>
        <v>0</v>
      </c>
      <c r="DX36" s="27">
        <f t="shared" si="33"/>
        <v>2700</v>
      </c>
      <c r="DZ36" t="str">
        <f t="shared" si="34"/>
        <v/>
      </c>
      <c r="EA36" t="str">
        <f t="shared" si="34"/>
        <v>Taxi pour l'embarcadère (van à la journée)</v>
      </c>
      <c r="EB36" s="27">
        <f t="shared" si="34"/>
        <v>0</v>
      </c>
      <c r="EC36" s="27">
        <f t="shared" si="34"/>
        <v>2700</v>
      </c>
      <c r="EF36" t="s">
        <v>343</v>
      </c>
      <c r="EG36" s="27"/>
      <c r="EH36" s="27">
        <v>800</v>
      </c>
      <c r="EJ36" t="str">
        <f t="shared" si="35"/>
        <v/>
      </c>
      <c r="EK36" t="str">
        <f t="shared" si="36"/>
        <v>Dîner à Silom au village</v>
      </c>
      <c r="EL36" s="27">
        <f t="shared" si="36"/>
        <v>0</v>
      </c>
      <c r="EM36" s="27">
        <f t="shared" si="36"/>
        <v>800</v>
      </c>
      <c r="EO36" t="str">
        <f t="shared" si="37"/>
        <v/>
      </c>
      <c r="EP36" t="str">
        <f t="shared" si="37"/>
        <v>Dîner à Silom au village</v>
      </c>
      <c r="EQ36" s="27">
        <f t="shared" si="37"/>
        <v>0</v>
      </c>
      <c r="ER36" s="27">
        <f t="shared" si="37"/>
        <v>800</v>
      </c>
      <c r="ET36" t="str">
        <f t="shared" si="38"/>
        <v/>
      </c>
      <c r="EU36" t="str">
        <f t="shared" si="38"/>
        <v>Dîner à Silom au village</v>
      </c>
      <c r="EV36" s="27">
        <f t="shared" si="38"/>
        <v>0</v>
      </c>
      <c r="EW36" s="27">
        <f t="shared" si="38"/>
        <v>800</v>
      </c>
      <c r="EZ36" t="s">
        <v>343</v>
      </c>
      <c r="FA36" s="27"/>
      <c r="FB36" s="27">
        <v>800</v>
      </c>
      <c r="FD36" t="str">
        <f t="shared" si="39"/>
        <v/>
      </c>
      <c r="FE36" t="str">
        <f t="shared" si="40"/>
        <v>Dîner à Silom au village</v>
      </c>
      <c r="FF36" s="27">
        <f t="shared" si="40"/>
        <v>0</v>
      </c>
      <c r="FG36" s="27">
        <f t="shared" si="40"/>
        <v>800</v>
      </c>
      <c r="FI36" t="str">
        <f t="shared" si="41"/>
        <v/>
      </c>
      <c r="FJ36" t="str">
        <f t="shared" si="41"/>
        <v>Dîner à Silom au village</v>
      </c>
      <c r="FK36" s="27">
        <f t="shared" si="41"/>
        <v>0</v>
      </c>
      <c r="FL36" s="27">
        <f t="shared" si="41"/>
        <v>800</v>
      </c>
      <c r="FN36" t="str">
        <f t="shared" si="42"/>
        <v/>
      </c>
      <c r="FO36" t="str">
        <f t="shared" si="42"/>
        <v>Dîner à Silom au village</v>
      </c>
      <c r="FP36" s="27">
        <f t="shared" si="42"/>
        <v>0</v>
      </c>
      <c r="FQ36" s="27">
        <f t="shared" si="42"/>
        <v>800</v>
      </c>
      <c r="FS36" t="s">
        <v>343</v>
      </c>
      <c r="FT36" s="27"/>
      <c r="FU36" s="27">
        <v>800</v>
      </c>
      <c r="FW36" t="str">
        <f t="shared" si="43"/>
        <v/>
      </c>
      <c r="FX36" t="str">
        <f t="shared" si="44"/>
        <v>Dîner à Silom au village</v>
      </c>
      <c r="FY36" s="27">
        <f t="shared" si="44"/>
        <v>0</v>
      </c>
      <c r="FZ36" s="27">
        <f t="shared" si="44"/>
        <v>800</v>
      </c>
      <c r="GB36" t="str">
        <f t="shared" si="45"/>
        <v/>
      </c>
      <c r="GC36" t="str">
        <f t="shared" si="45"/>
        <v>Dîner à Silom au village</v>
      </c>
      <c r="GD36" s="27">
        <f t="shared" si="45"/>
        <v>0</v>
      </c>
      <c r="GE36" s="27">
        <f t="shared" si="45"/>
        <v>800</v>
      </c>
      <c r="GG36" t="str">
        <f t="shared" si="46"/>
        <v/>
      </c>
      <c r="GH36" t="str">
        <f t="shared" si="46"/>
        <v>Dîner à Silom au village</v>
      </c>
      <c r="GI36" s="27">
        <f t="shared" si="46"/>
        <v>0</v>
      </c>
      <c r="GJ36" s="27">
        <f t="shared" si="46"/>
        <v>800</v>
      </c>
      <c r="GL36" t="s">
        <v>343</v>
      </c>
      <c r="GM36" s="27"/>
      <c r="GN36" s="27">
        <v>800</v>
      </c>
      <c r="GP36" t="str">
        <f t="shared" si="47"/>
        <v/>
      </c>
      <c r="GQ36" t="str">
        <f t="shared" si="48"/>
        <v>Dîner à Silom au village</v>
      </c>
      <c r="GR36" s="27">
        <f t="shared" si="48"/>
        <v>0</v>
      </c>
      <c r="GS36" s="27">
        <f t="shared" si="48"/>
        <v>800</v>
      </c>
      <c r="GU36" t="str">
        <f t="shared" si="49"/>
        <v/>
      </c>
      <c r="GV36" t="str">
        <f t="shared" si="49"/>
        <v>Dîner à Silom au village</v>
      </c>
      <c r="GW36" s="27">
        <f t="shared" si="49"/>
        <v>0</v>
      </c>
      <c r="GX36" s="27">
        <f t="shared" si="49"/>
        <v>800</v>
      </c>
      <c r="GZ36" t="str">
        <f t="shared" si="50"/>
        <v/>
      </c>
      <c r="HA36" t="str">
        <f t="shared" si="50"/>
        <v>Dîner à Silom au village</v>
      </c>
      <c r="HB36" s="27">
        <f t="shared" si="50"/>
        <v>0</v>
      </c>
      <c r="HC36" s="27">
        <f t="shared" si="50"/>
        <v>800</v>
      </c>
      <c r="HE36" t="s">
        <v>236</v>
      </c>
      <c r="HF36" s="27">
        <v>1620</v>
      </c>
      <c r="HG36" s="27">
        <v>0</v>
      </c>
      <c r="HI36" t="str">
        <f t="shared" si="51"/>
        <v/>
      </c>
      <c r="HJ36" t="str">
        <f t="shared" si="52"/>
        <v>Hôtel New Siam Palace ville</v>
      </c>
      <c r="HK36">
        <f t="shared" si="52"/>
        <v>1620</v>
      </c>
      <c r="HL36">
        <f t="shared" si="52"/>
        <v>0</v>
      </c>
      <c r="HN36" t="str">
        <f t="shared" si="53"/>
        <v/>
      </c>
      <c r="HO36" t="str">
        <f t="shared" si="53"/>
        <v>Hôtel New Siam Palace ville</v>
      </c>
      <c r="HP36">
        <f t="shared" si="53"/>
        <v>1620</v>
      </c>
      <c r="HQ36">
        <f t="shared" si="53"/>
        <v>0</v>
      </c>
      <c r="HS36" t="str">
        <f t="shared" si="54"/>
        <v/>
      </c>
      <c r="HT36" t="str">
        <f t="shared" si="54"/>
        <v>Hôtel New Siam Palace ville</v>
      </c>
      <c r="HU36">
        <f t="shared" si="54"/>
        <v>1620</v>
      </c>
      <c r="HV36">
        <f t="shared" si="54"/>
        <v>0</v>
      </c>
      <c r="HX36" t="s">
        <v>236</v>
      </c>
      <c r="HY36" s="27">
        <v>1620</v>
      </c>
      <c r="HZ36" s="27">
        <v>0</v>
      </c>
      <c r="IB36" t="str">
        <f t="shared" si="55"/>
        <v/>
      </c>
      <c r="IC36" t="str">
        <f t="shared" si="56"/>
        <v>Hôtel New Siam Palace ville</v>
      </c>
      <c r="ID36">
        <f t="shared" si="56"/>
        <v>1620</v>
      </c>
      <c r="IE36">
        <f t="shared" si="56"/>
        <v>0</v>
      </c>
      <c r="IG36" t="str">
        <f t="shared" si="57"/>
        <v/>
      </c>
      <c r="IH36" t="str">
        <f t="shared" si="58"/>
        <v>Hôtel New Siam Palace ville</v>
      </c>
      <c r="II36">
        <f t="shared" si="58"/>
        <v>1620</v>
      </c>
      <c r="IJ36">
        <f t="shared" si="58"/>
        <v>0</v>
      </c>
      <c r="IL36" t="str">
        <f t="shared" si="59"/>
        <v/>
      </c>
      <c r="IM36" t="str">
        <f t="shared" si="60"/>
        <v>Hôtel New Siam Palace ville</v>
      </c>
      <c r="IN36">
        <f t="shared" si="60"/>
        <v>1620</v>
      </c>
      <c r="IO36">
        <f t="shared" si="60"/>
        <v>0</v>
      </c>
      <c r="IR36" t="s">
        <v>344</v>
      </c>
      <c r="IV36" s="65"/>
      <c r="IW36" s="65">
        <v>0</v>
      </c>
      <c r="IZ36" t="str">
        <f t="shared" si="61"/>
        <v>Dîner près de l'hôtel</v>
      </c>
      <c r="JD36" s="27">
        <f t="shared" si="62"/>
        <v>0</v>
      </c>
      <c r="JE36" s="65">
        <f t="shared" si="62"/>
        <v>0</v>
      </c>
      <c r="JH36" t="str">
        <f t="shared" si="63"/>
        <v>Dîner près de l'hôtel</v>
      </c>
      <c r="JL36" s="27">
        <f t="shared" si="64"/>
        <v>0</v>
      </c>
      <c r="JM36" s="65">
        <f t="shared" si="64"/>
        <v>0</v>
      </c>
      <c r="JP36" t="str">
        <f t="shared" si="65"/>
        <v>Dîner près de l'hôtel</v>
      </c>
      <c r="JT36" s="27">
        <f t="shared" si="66"/>
        <v>0</v>
      </c>
      <c r="JU36" s="65">
        <f t="shared" si="66"/>
        <v>0</v>
      </c>
      <c r="JX36" t="s">
        <v>344</v>
      </c>
      <c r="JZ36" s="65"/>
      <c r="KA36" s="65">
        <v>0</v>
      </c>
      <c r="KD36" t="s">
        <v>344</v>
      </c>
      <c r="KF36" s="27">
        <f t="shared" si="67"/>
        <v>0</v>
      </c>
      <c r="KG36" s="65">
        <f t="shared" si="67"/>
        <v>0</v>
      </c>
      <c r="KJ36" t="s">
        <v>344</v>
      </c>
      <c r="KL36" s="27">
        <f t="shared" si="68"/>
        <v>0</v>
      </c>
      <c r="KM36" s="65">
        <f t="shared" si="68"/>
        <v>0</v>
      </c>
      <c r="KP36" t="s">
        <v>344</v>
      </c>
      <c r="KR36" s="27">
        <f t="shared" si="69"/>
        <v>0</v>
      </c>
      <c r="KS36" s="65">
        <f t="shared" si="69"/>
        <v>0</v>
      </c>
      <c r="KV36" t="s">
        <v>344</v>
      </c>
      <c r="KX36" s="65"/>
      <c r="KY36" s="65">
        <v>0</v>
      </c>
      <c r="LB36" t="s">
        <v>344</v>
      </c>
      <c r="LD36" s="27">
        <f t="shared" si="70"/>
        <v>0</v>
      </c>
      <c r="LE36" s="65">
        <f t="shared" si="70"/>
        <v>0</v>
      </c>
      <c r="LH36" t="str">
        <f t="shared" si="71"/>
        <v>Dîner près de l'hôtel</v>
      </c>
      <c r="LJ36" s="27">
        <f t="shared" si="72"/>
        <v>0</v>
      </c>
      <c r="LK36" s="65">
        <f t="shared" si="72"/>
        <v>0</v>
      </c>
      <c r="LN36" t="str">
        <f t="shared" si="73"/>
        <v>Dîner près de l'hôtel</v>
      </c>
      <c r="LP36" s="27">
        <f t="shared" si="74"/>
        <v>0</v>
      </c>
      <c r="LQ36" s="65">
        <f t="shared" si="74"/>
        <v>0</v>
      </c>
      <c r="LT36" t="s">
        <v>344</v>
      </c>
      <c r="LV36" s="65"/>
      <c r="LW36" s="65">
        <v>0</v>
      </c>
      <c r="LZ36" t="str">
        <f t="shared" si="75"/>
        <v>Dîner près de l'hôtel</v>
      </c>
      <c r="MB36" s="27">
        <f t="shared" si="76"/>
        <v>0</v>
      </c>
      <c r="MC36" s="65">
        <f t="shared" si="76"/>
        <v>0</v>
      </c>
      <c r="MF36" t="str">
        <f t="shared" si="77"/>
        <v>Dîner près de l'hôtel</v>
      </c>
      <c r="MH36" s="27">
        <f t="shared" si="78"/>
        <v>0</v>
      </c>
      <c r="MI36" s="65">
        <f t="shared" si="78"/>
        <v>0</v>
      </c>
      <c r="ML36" t="str">
        <f t="shared" si="79"/>
        <v>Dîner près de l'hôtel</v>
      </c>
      <c r="MN36" s="27">
        <f t="shared" si="80"/>
        <v>0</v>
      </c>
      <c r="MO36" s="65">
        <f t="shared" si="80"/>
        <v>0</v>
      </c>
      <c r="MQ36" t="s">
        <v>275</v>
      </c>
      <c r="MT36">
        <v>0</v>
      </c>
      <c r="MW36" t="str">
        <f t="shared" si="81"/>
        <v>Marché Thasadet + déjeuner barge</v>
      </c>
      <c r="MY36" s="27">
        <f t="shared" si="82"/>
        <v>0</v>
      </c>
      <c r="MZ36" s="65">
        <f t="shared" si="82"/>
        <v>0</v>
      </c>
      <c r="NC36" t="str">
        <f t="shared" si="83"/>
        <v>Marché Thasadet + déjeuner barge</v>
      </c>
      <c r="NE36" s="27">
        <f t="shared" si="84"/>
        <v>0</v>
      </c>
      <c r="NF36" s="65">
        <f t="shared" si="84"/>
        <v>0</v>
      </c>
      <c r="NI36" t="str">
        <f t="shared" si="85"/>
        <v>Marché Thasadet + déjeuner barge</v>
      </c>
      <c r="NK36" s="27">
        <f t="shared" si="86"/>
        <v>0</v>
      </c>
      <c r="NL36" s="65">
        <f t="shared" si="86"/>
        <v>0</v>
      </c>
      <c r="NN36" t="s">
        <v>345</v>
      </c>
      <c r="NQ36" s="65">
        <v>0</v>
      </c>
      <c r="NT36" t="str">
        <f t="shared" si="87"/>
        <v>Dîner</v>
      </c>
      <c r="NV36" s="27">
        <f t="shared" si="88"/>
        <v>0</v>
      </c>
      <c r="NW36" s="65">
        <f t="shared" si="88"/>
        <v>0</v>
      </c>
      <c r="NZ36" t="str">
        <f t="shared" si="89"/>
        <v>Dîner</v>
      </c>
      <c r="OB36" s="27">
        <f t="shared" si="90"/>
        <v>0</v>
      </c>
      <c r="OC36" s="65">
        <f t="shared" si="90"/>
        <v>0</v>
      </c>
      <c r="OF36" t="str">
        <f t="shared" si="91"/>
        <v>Dîner</v>
      </c>
      <c r="OH36" s="27">
        <f t="shared" si="92"/>
        <v>0</v>
      </c>
      <c r="OI36" s="65">
        <f t="shared" si="92"/>
        <v>0</v>
      </c>
      <c r="OL36" t="s">
        <v>276</v>
      </c>
      <c r="ON36" s="27">
        <v>0</v>
      </c>
      <c r="OO36" s="65">
        <v>0</v>
      </c>
      <c r="OR36" t="str">
        <f t="shared" si="93"/>
        <v>Wat rong sua ten (temple bleu)</v>
      </c>
      <c r="OT36" s="27">
        <f t="shared" si="94"/>
        <v>0</v>
      </c>
      <c r="OU36" s="65">
        <f t="shared" si="94"/>
        <v>0</v>
      </c>
      <c r="OX36" t="str">
        <f t="shared" si="95"/>
        <v>Wat rong sua ten (temple bleu)</v>
      </c>
      <c r="OZ36" s="27">
        <f t="shared" si="96"/>
        <v>0</v>
      </c>
      <c r="PA36" s="65">
        <f t="shared" si="96"/>
        <v>0</v>
      </c>
      <c r="PD36" t="str">
        <f t="shared" si="97"/>
        <v>Wat rong sua ten (temple bleu)</v>
      </c>
      <c r="PF36" s="27">
        <f t="shared" si="98"/>
        <v>0</v>
      </c>
      <c r="PG36" s="65">
        <f t="shared" si="98"/>
        <v>0</v>
      </c>
      <c r="PJ36" t="s">
        <v>346</v>
      </c>
      <c r="PP36" t="str">
        <f t="shared" si="99"/>
        <v>14h à 15h ferme de champignons</v>
      </c>
      <c r="PR36">
        <f t="shared" si="100"/>
        <v>0</v>
      </c>
      <c r="PS36">
        <f t="shared" si="100"/>
        <v>0</v>
      </c>
      <c r="PV36" t="str">
        <f t="shared" si="101"/>
        <v>14h à 15h ferme de champignons</v>
      </c>
      <c r="PX36">
        <f t="shared" si="102"/>
        <v>0</v>
      </c>
      <c r="PY36">
        <f t="shared" si="102"/>
        <v>0</v>
      </c>
      <c r="QB36" t="str">
        <f t="shared" si="103"/>
        <v>14h à 15h ferme de champignons</v>
      </c>
      <c r="QD36">
        <f t="shared" si="104"/>
        <v>0</v>
      </c>
      <c r="QE36">
        <f t="shared" si="104"/>
        <v>0</v>
      </c>
      <c r="QH36" t="s">
        <v>346</v>
      </c>
      <c r="QN36" t="str">
        <f t="shared" si="105"/>
        <v>14h à 15h ferme de champignons</v>
      </c>
      <c r="QO36">
        <f t="shared" si="105"/>
        <v>0</v>
      </c>
      <c r="QP36">
        <f t="shared" si="105"/>
        <v>0</v>
      </c>
      <c r="QT36" t="str">
        <f t="shared" si="106"/>
        <v>14h à 15h ferme de champignons</v>
      </c>
      <c r="QU36">
        <f t="shared" si="106"/>
        <v>0</v>
      </c>
      <c r="QV36">
        <f t="shared" si="106"/>
        <v>0</v>
      </c>
      <c r="QZ36" t="str">
        <f t="shared" si="107"/>
        <v>14h à 15h ferme de champignons</v>
      </c>
      <c r="RA36">
        <f t="shared" si="107"/>
        <v>0</v>
      </c>
      <c r="RB36">
        <f t="shared" si="107"/>
        <v>0</v>
      </c>
      <c r="RD36" t="s">
        <v>346</v>
      </c>
      <c r="RI36" t="str">
        <f t="shared" si="108"/>
        <v>14h à 15h ferme de champignons</v>
      </c>
      <c r="RJ36">
        <f t="shared" si="108"/>
        <v>0</v>
      </c>
      <c r="RK36">
        <f t="shared" si="108"/>
        <v>0</v>
      </c>
      <c r="RN36" t="str">
        <f t="shared" si="109"/>
        <v>14h à 15h ferme de champignons</v>
      </c>
      <c r="RO36">
        <f t="shared" si="109"/>
        <v>0</v>
      </c>
      <c r="RP36">
        <f t="shared" si="109"/>
        <v>0</v>
      </c>
      <c r="RS36" t="str">
        <f t="shared" si="110"/>
        <v>14h à 15h ferme de champignons</v>
      </c>
      <c r="RT36">
        <f t="shared" si="110"/>
        <v>0</v>
      </c>
      <c r="RU36">
        <f t="shared" si="110"/>
        <v>0</v>
      </c>
      <c r="RW36" t="s">
        <v>347</v>
      </c>
      <c r="RY36" s="65"/>
      <c r="SA36">
        <f t="shared" si="111"/>
        <v>0</v>
      </c>
      <c r="SB36" t="str">
        <f t="shared" si="111"/>
        <v>Déjeuner en route (même restaurant qu'avec Florence) de 12h30 à 13h30</v>
      </c>
      <c r="SC36">
        <f t="shared" si="111"/>
        <v>0</v>
      </c>
      <c r="SD36">
        <f t="shared" si="111"/>
        <v>0</v>
      </c>
      <c r="SF36">
        <f t="shared" si="112"/>
        <v>0</v>
      </c>
      <c r="SG36" t="str">
        <f t="shared" si="112"/>
        <v>Déjeuner en route (même restaurant qu'avec Florence) de 12h30 à 13h30</v>
      </c>
      <c r="SH36">
        <f t="shared" si="112"/>
        <v>0</v>
      </c>
      <c r="SI36">
        <f t="shared" si="112"/>
        <v>0</v>
      </c>
      <c r="SK36">
        <f t="shared" si="113"/>
        <v>0</v>
      </c>
      <c r="SL36" t="str">
        <f t="shared" si="113"/>
        <v>Déjeuner en route (même restaurant qu'avec Florence) de 12h30 à 13h30</v>
      </c>
      <c r="SM36">
        <f t="shared" si="113"/>
        <v>0</v>
      </c>
      <c r="SN36">
        <f t="shared" si="113"/>
        <v>0</v>
      </c>
      <c r="SQ36" t="s">
        <v>348</v>
      </c>
      <c r="SR36" s="25" t="s">
        <v>257</v>
      </c>
      <c r="SS36" s="65"/>
      <c r="ST36" s="65"/>
      <c r="SV36" t="s">
        <v>348</v>
      </c>
      <c r="SW36" t="str">
        <f t="shared" si="114"/>
        <v>Départ hôtel à 9h</v>
      </c>
      <c r="SX36">
        <f t="shared" si="114"/>
        <v>0</v>
      </c>
      <c r="SY36">
        <f t="shared" si="114"/>
        <v>0</v>
      </c>
      <c r="TA36" t="s">
        <v>348</v>
      </c>
      <c r="TB36" t="str">
        <f t="shared" si="115"/>
        <v>Départ hôtel à 9h</v>
      </c>
      <c r="TC36">
        <f t="shared" si="115"/>
        <v>0</v>
      </c>
      <c r="TD36">
        <f t="shared" si="115"/>
        <v>0</v>
      </c>
      <c r="TF36" t="s">
        <v>348</v>
      </c>
      <c r="TG36" t="str">
        <f t="shared" si="116"/>
        <v>Départ hôtel à 9h</v>
      </c>
      <c r="TH36">
        <f t="shared" si="116"/>
        <v>0</v>
      </c>
      <c r="TI36">
        <f t="shared" si="116"/>
        <v>0</v>
      </c>
    </row>
    <row r="37" spans="1:529" x14ac:dyDescent="0.25">
      <c r="B37" t="s">
        <v>295</v>
      </c>
      <c r="F37" s="27">
        <v>9</v>
      </c>
      <c r="G37" s="27">
        <v>9</v>
      </c>
      <c r="I37" t="str">
        <f t="shared" si="1"/>
        <v/>
      </c>
      <c r="J37" t="str">
        <f t="shared" si="2"/>
        <v>Ticket Klong</v>
      </c>
      <c r="N37" s="27">
        <f t="shared" si="3"/>
        <v>9</v>
      </c>
      <c r="O37" s="27">
        <f t="shared" si="3"/>
        <v>9</v>
      </c>
      <c r="P37" s="27"/>
      <c r="Q37" t="str">
        <f t="shared" si="4"/>
        <v/>
      </c>
      <c r="R37" t="str">
        <f t="shared" si="4"/>
        <v>Ticket Klong</v>
      </c>
      <c r="V37" s="27">
        <f t="shared" si="5"/>
        <v>9</v>
      </c>
      <c r="W37" s="27">
        <f t="shared" si="5"/>
        <v>9</v>
      </c>
      <c r="X37" s="27"/>
      <c r="Y37" t="str">
        <f t="shared" si="6"/>
        <v/>
      </c>
      <c r="Z37" t="str">
        <f t="shared" si="6"/>
        <v>Ticket Klong</v>
      </c>
      <c r="AD37" s="27">
        <f t="shared" si="7"/>
        <v>9</v>
      </c>
      <c r="AE37" s="27">
        <f t="shared" si="7"/>
        <v>9</v>
      </c>
      <c r="AG37" t="s">
        <v>295</v>
      </c>
      <c r="AI37" s="27">
        <v>9</v>
      </c>
      <c r="AJ37" s="27">
        <v>9</v>
      </c>
      <c r="AK37" s="27"/>
      <c r="AL37" t="str">
        <f t="shared" si="8"/>
        <v/>
      </c>
      <c r="AM37" t="str">
        <f t="shared" si="9"/>
        <v>Ticket Klong</v>
      </c>
      <c r="AO37" s="27">
        <f t="shared" si="10"/>
        <v>9</v>
      </c>
      <c r="AP37" s="27">
        <f t="shared" si="10"/>
        <v>9</v>
      </c>
      <c r="AQ37" s="27"/>
      <c r="AR37" t="str">
        <f t="shared" si="11"/>
        <v/>
      </c>
      <c r="AS37" t="str">
        <f t="shared" si="11"/>
        <v>Ticket Klong</v>
      </c>
      <c r="AU37" s="27">
        <f t="shared" si="12"/>
        <v>9</v>
      </c>
      <c r="AV37" s="27">
        <f t="shared" si="12"/>
        <v>9</v>
      </c>
      <c r="AW37" s="27"/>
      <c r="AX37" t="str">
        <f t="shared" si="13"/>
        <v/>
      </c>
      <c r="AY37" t="str">
        <f t="shared" si="13"/>
        <v>Ticket Klong</v>
      </c>
      <c r="BA37" s="27">
        <f t="shared" si="14"/>
        <v>9</v>
      </c>
      <c r="BB37" s="27">
        <f t="shared" si="14"/>
        <v>9</v>
      </c>
      <c r="BC37" s="27"/>
      <c r="BE37" t="s">
        <v>295</v>
      </c>
      <c r="BF37" s="27">
        <v>9</v>
      </c>
      <c r="BG37" s="27">
        <v>9</v>
      </c>
      <c r="BH37" s="65"/>
      <c r="BI37" t="str">
        <f t="shared" si="15"/>
        <v/>
      </c>
      <c r="BJ37" t="str">
        <f t="shared" si="16"/>
        <v>Ticket Klong</v>
      </c>
      <c r="BK37" s="27">
        <f t="shared" si="16"/>
        <v>9</v>
      </c>
      <c r="BL37" s="27">
        <f t="shared" si="16"/>
        <v>9</v>
      </c>
      <c r="BM37" s="27"/>
      <c r="BN37" t="str">
        <f t="shared" si="17"/>
        <v/>
      </c>
      <c r="BO37" t="str">
        <f t="shared" si="17"/>
        <v>Ticket Klong</v>
      </c>
      <c r="BP37" s="27">
        <f t="shared" si="17"/>
        <v>9</v>
      </c>
      <c r="BQ37" s="27">
        <f t="shared" si="17"/>
        <v>9</v>
      </c>
      <c r="BR37" s="27"/>
      <c r="BS37" s="27" t="str">
        <f t="shared" si="18"/>
        <v/>
      </c>
      <c r="BT37" t="str">
        <f t="shared" si="18"/>
        <v>Ticket Klong</v>
      </c>
      <c r="BU37" s="27">
        <f t="shared" si="18"/>
        <v>9</v>
      </c>
      <c r="BV37" s="27">
        <f t="shared" si="18"/>
        <v>9</v>
      </c>
      <c r="BX37" t="s">
        <v>295</v>
      </c>
      <c r="BY37" s="27">
        <v>9</v>
      </c>
      <c r="BZ37" s="27">
        <v>9</v>
      </c>
      <c r="CA37" s="65"/>
      <c r="CB37" t="str">
        <f t="shared" si="19"/>
        <v/>
      </c>
      <c r="CC37" t="str">
        <f t="shared" si="20"/>
        <v>Ticket Klong</v>
      </c>
      <c r="CD37" s="27">
        <f t="shared" si="20"/>
        <v>9</v>
      </c>
      <c r="CE37" s="27">
        <f t="shared" si="20"/>
        <v>9</v>
      </c>
      <c r="CF37" s="27"/>
      <c r="CG37" t="str">
        <f t="shared" si="21"/>
        <v/>
      </c>
      <c r="CH37" t="str">
        <f t="shared" si="21"/>
        <v>Ticket Klong</v>
      </c>
      <c r="CI37" s="27">
        <f t="shared" si="22"/>
        <v>9</v>
      </c>
      <c r="CJ37" s="27">
        <f t="shared" si="23"/>
        <v>9</v>
      </c>
      <c r="CK37" s="27"/>
      <c r="CL37" t="str">
        <f t="shared" si="24"/>
        <v/>
      </c>
      <c r="CM37" t="str">
        <f t="shared" si="24"/>
        <v>Ticket Klong</v>
      </c>
      <c r="CN37" s="27">
        <f t="shared" si="24"/>
        <v>9</v>
      </c>
      <c r="CO37" s="27">
        <f t="shared" si="24"/>
        <v>9</v>
      </c>
      <c r="CP37" s="27"/>
      <c r="CR37" t="s">
        <v>295</v>
      </c>
      <c r="CS37" s="27">
        <v>9</v>
      </c>
      <c r="CT37" s="27">
        <v>9</v>
      </c>
      <c r="CU37" s="65"/>
      <c r="CV37" t="str">
        <f t="shared" si="25"/>
        <v/>
      </c>
      <c r="CW37" t="str">
        <f t="shared" si="26"/>
        <v>Ticket Klong</v>
      </c>
      <c r="CX37" s="27">
        <f t="shared" si="26"/>
        <v>9</v>
      </c>
      <c r="CY37" s="27">
        <f t="shared" si="26"/>
        <v>9</v>
      </c>
      <c r="CZ37" s="27"/>
      <c r="DA37" t="str">
        <f t="shared" si="27"/>
        <v/>
      </c>
      <c r="DB37" t="str">
        <f t="shared" si="28"/>
        <v>Ticket Klong</v>
      </c>
      <c r="DC37" s="27">
        <f t="shared" si="28"/>
        <v>9</v>
      </c>
      <c r="DD37" s="27">
        <f t="shared" si="28"/>
        <v>9</v>
      </c>
      <c r="DE37" s="27"/>
      <c r="DF37" t="str">
        <f t="shared" si="29"/>
        <v/>
      </c>
      <c r="DG37" t="str">
        <f t="shared" si="30"/>
        <v>Ticket Klong</v>
      </c>
      <c r="DH37" s="27">
        <f t="shared" si="30"/>
        <v>9</v>
      </c>
      <c r="DI37" s="27">
        <f t="shared" si="30"/>
        <v>9</v>
      </c>
      <c r="DJ37" s="27"/>
      <c r="DL37" t="s">
        <v>295</v>
      </c>
      <c r="DM37" s="27">
        <v>9</v>
      </c>
      <c r="DN37" s="27">
        <v>9</v>
      </c>
      <c r="DP37" t="str">
        <f t="shared" si="31"/>
        <v/>
      </c>
      <c r="DQ37" t="str">
        <f t="shared" si="32"/>
        <v>Ticket Klong</v>
      </c>
      <c r="DR37" s="27">
        <f t="shared" si="32"/>
        <v>9</v>
      </c>
      <c r="DS37" s="27">
        <f t="shared" si="32"/>
        <v>9</v>
      </c>
      <c r="DU37" t="str">
        <f t="shared" si="33"/>
        <v/>
      </c>
      <c r="DV37" t="str">
        <f t="shared" si="33"/>
        <v>Ticket Klong</v>
      </c>
      <c r="DW37" s="27">
        <f t="shared" si="33"/>
        <v>9</v>
      </c>
      <c r="DX37" s="27">
        <f t="shared" si="33"/>
        <v>9</v>
      </c>
      <c r="DZ37" t="str">
        <f t="shared" si="34"/>
        <v/>
      </c>
      <c r="EA37" t="str">
        <f t="shared" si="34"/>
        <v>Ticket Klong</v>
      </c>
      <c r="EB37" s="27">
        <f t="shared" si="34"/>
        <v>9</v>
      </c>
      <c r="EC37" s="27">
        <f t="shared" si="34"/>
        <v>9</v>
      </c>
      <c r="EE37" t="s">
        <v>301</v>
      </c>
      <c r="EF37" t="s">
        <v>349</v>
      </c>
      <c r="EG37" s="27">
        <v>2500</v>
      </c>
      <c r="EH37" s="27">
        <v>2500</v>
      </c>
      <c r="EJ37" t="str">
        <f t="shared" si="35"/>
        <v>J3</v>
      </c>
      <c r="EK37" t="str">
        <f t="shared" si="36"/>
        <v>8h30 départ pour le voyage à Ayuttayah (voir programme)</v>
      </c>
      <c r="EL37" s="27">
        <f t="shared" si="36"/>
        <v>2500</v>
      </c>
      <c r="EM37" s="27">
        <f t="shared" si="36"/>
        <v>2500</v>
      </c>
      <c r="EO37" t="str">
        <f t="shared" si="37"/>
        <v>J3</v>
      </c>
      <c r="EP37" t="str">
        <f t="shared" si="37"/>
        <v>8h30 départ pour le voyage à Ayuttayah (voir programme)</v>
      </c>
      <c r="EQ37" s="27">
        <f t="shared" si="37"/>
        <v>2500</v>
      </c>
      <c r="ER37" s="27">
        <f t="shared" si="37"/>
        <v>2500</v>
      </c>
      <c r="ET37" t="str">
        <f t="shared" si="38"/>
        <v>J3</v>
      </c>
      <c r="EU37" t="str">
        <f t="shared" si="38"/>
        <v>8h30 départ pour le voyage à Ayuttayah (voir programme)</v>
      </c>
      <c r="EV37" s="27">
        <f t="shared" si="38"/>
        <v>2500</v>
      </c>
      <c r="EW37" s="27">
        <f t="shared" si="38"/>
        <v>2500</v>
      </c>
      <c r="EY37" t="s">
        <v>301</v>
      </c>
      <c r="EZ37" t="s">
        <v>349</v>
      </c>
      <c r="FA37" s="27">
        <v>2500</v>
      </c>
      <c r="FB37" s="27">
        <v>2500</v>
      </c>
      <c r="FD37" t="str">
        <f t="shared" si="39"/>
        <v>J3</v>
      </c>
      <c r="FE37" t="str">
        <f t="shared" si="40"/>
        <v>8h30 départ pour le voyage à Ayuttayah (voir programme)</v>
      </c>
      <c r="FF37" s="27">
        <f t="shared" si="40"/>
        <v>2500</v>
      </c>
      <c r="FG37" s="27">
        <f t="shared" si="40"/>
        <v>2500</v>
      </c>
      <c r="FI37" t="str">
        <f t="shared" si="41"/>
        <v>J3</v>
      </c>
      <c r="FJ37" t="str">
        <f t="shared" si="41"/>
        <v>8h30 départ pour le voyage à Ayuttayah (voir programme)</v>
      </c>
      <c r="FK37" s="27">
        <f t="shared" si="41"/>
        <v>2500</v>
      </c>
      <c r="FL37" s="27">
        <f t="shared" si="41"/>
        <v>2500</v>
      </c>
      <c r="FN37" t="str">
        <f t="shared" si="42"/>
        <v>J3</v>
      </c>
      <c r="FO37" t="str">
        <f t="shared" si="42"/>
        <v>8h30 départ pour le voyage à Ayuttayah (voir programme)</v>
      </c>
      <c r="FP37" s="27">
        <f t="shared" si="42"/>
        <v>2500</v>
      </c>
      <c r="FQ37" s="27">
        <f t="shared" si="42"/>
        <v>2500</v>
      </c>
      <c r="FR37" t="s">
        <v>301</v>
      </c>
      <c r="FS37" t="s">
        <v>349</v>
      </c>
      <c r="FT37" s="27">
        <v>2500</v>
      </c>
      <c r="FU37" s="27">
        <v>2500</v>
      </c>
      <c r="FW37" t="str">
        <f t="shared" si="43"/>
        <v>J3</v>
      </c>
      <c r="FX37" t="str">
        <f t="shared" si="44"/>
        <v>8h30 départ pour le voyage à Ayuttayah (voir programme)</v>
      </c>
      <c r="FY37" s="27">
        <f t="shared" si="44"/>
        <v>2500</v>
      </c>
      <c r="FZ37" s="27">
        <f t="shared" si="44"/>
        <v>2500</v>
      </c>
      <c r="GB37" t="str">
        <f t="shared" si="45"/>
        <v>J3</v>
      </c>
      <c r="GC37" t="str">
        <f t="shared" si="45"/>
        <v>8h30 départ pour le voyage à Ayuttayah (voir programme)</v>
      </c>
      <c r="GD37" s="27">
        <f t="shared" si="45"/>
        <v>2500</v>
      </c>
      <c r="GE37" s="27">
        <f t="shared" si="45"/>
        <v>2500</v>
      </c>
      <c r="GG37" t="str">
        <f t="shared" si="46"/>
        <v>J3</v>
      </c>
      <c r="GH37" t="str">
        <f t="shared" si="46"/>
        <v>8h30 départ pour le voyage à Ayuttayah (voir programme)</v>
      </c>
      <c r="GI37" s="27">
        <f t="shared" si="46"/>
        <v>2500</v>
      </c>
      <c r="GJ37" s="27">
        <f t="shared" si="46"/>
        <v>2500</v>
      </c>
      <c r="GK37" t="s">
        <v>301</v>
      </c>
      <c r="GL37" t="s">
        <v>349</v>
      </c>
      <c r="GM37" s="27">
        <v>2500</v>
      </c>
      <c r="GN37" s="27">
        <v>2500</v>
      </c>
      <c r="GP37" t="str">
        <f t="shared" si="47"/>
        <v>J3</v>
      </c>
      <c r="GQ37" t="str">
        <f t="shared" si="48"/>
        <v>8h30 départ pour le voyage à Ayuttayah (voir programme)</v>
      </c>
      <c r="GR37" s="27">
        <f t="shared" si="48"/>
        <v>2500</v>
      </c>
      <c r="GS37" s="27">
        <f t="shared" si="48"/>
        <v>2500</v>
      </c>
      <c r="GU37" t="str">
        <f t="shared" si="49"/>
        <v>J3</v>
      </c>
      <c r="GV37" t="str">
        <f t="shared" si="49"/>
        <v>8h30 départ pour le voyage à Ayuttayah (voir programme)</v>
      </c>
      <c r="GW37" s="27">
        <f t="shared" si="49"/>
        <v>2500</v>
      </c>
      <c r="GX37" s="27">
        <f t="shared" si="49"/>
        <v>2500</v>
      </c>
      <c r="GZ37" t="str">
        <f t="shared" si="50"/>
        <v>J3</v>
      </c>
      <c r="HA37" t="str">
        <f t="shared" si="50"/>
        <v>8h30 départ pour le voyage à Ayuttayah (voir programme)</v>
      </c>
      <c r="HB37" s="27">
        <f t="shared" si="50"/>
        <v>2500</v>
      </c>
      <c r="HC37" s="27">
        <f t="shared" si="50"/>
        <v>2500</v>
      </c>
      <c r="HE37" t="s">
        <v>343</v>
      </c>
      <c r="HF37" s="27"/>
      <c r="HG37" s="27">
        <v>800</v>
      </c>
      <c r="HI37" t="str">
        <f t="shared" si="51"/>
        <v/>
      </c>
      <c r="HJ37" t="str">
        <f t="shared" si="52"/>
        <v>Dîner à Silom au village</v>
      </c>
      <c r="HK37">
        <f t="shared" si="52"/>
        <v>0</v>
      </c>
      <c r="HL37">
        <f t="shared" si="52"/>
        <v>800</v>
      </c>
      <c r="HN37" t="str">
        <f t="shared" si="53"/>
        <v/>
      </c>
      <c r="HO37" t="str">
        <f t="shared" si="53"/>
        <v>Dîner à Silom au village</v>
      </c>
      <c r="HP37">
        <f t="shared" si="53"/>
        <v>0</v>
      </c>
      <c r="HQ37">
        <f t="shared" si="53"/>
        <v>800</v>
      </c>
      <c r="HS37" t="str">
        <f t="shared" si="54"/>
        <v/>
      </c>
      <c r="HT37" t="str">
        <f t="shared" si="54"/>
        <v>Dîner à Silom au village</v>
      </c>
      <c r="HU37">
        <f t="shared" si="54"/>
        <v>0</v>
      </c>
      <c r="HV37">
        <f t="shared" si="54"/>
        <v>800</v>
      </c>
      <c r="HX37" t="s">
        <v>343</v>
      </c>
      <c r="HY37" s="27"/>
      <c r="HZ37" s="27">
        <v>800</v>
      </c>
      <c r="IB37" t="str">
        <f t="shared" si="55"/>
        <v/>
      </c>
      <c r="IC37" t="str">
        <f t="shared" si="56"/>
        <v>Dîner à Silom au village</v>
      </c>
      <c r="ID37">
        <f t="shared" si="56"/>
        <v>0</v>
      </c>
      <c r="IE37">
        <f t="shared" si="56"/>
        <v>800</v>
      </c>
      <c r="IG37" t="str">
        <f t="shared" si="57"/>
        <v/>
      </c>
      <c r="IH37" t="str">
        <f t="shared" si="58"/>
        <v>Dîner à Silom au village</v>
      </c>
      <c r="II37">
        <f t="shared" si="58"/>
        <v>0</v>
      </c>
      <c r="IJ37">
        <f t="shared" si="58"/>
        <v>800</v>
      </c>
      <c r="IL37" t="str">
        <f t="shared" si="59"/>
        <v/>
      </c>
      <c r="IM37" t="str">
        <f t="shared" si="60"/>
        <v>Dîner à Silom au village</v>
      </c>
      <c r="IN37">
        <f t="shared" si="60"/>
        <v>0</v>
      </c>
      <c r="IO37">
        <f t="shared" si="60"/>
        <v>800</v>
      </c>
      <c r="IR37" t="s">
        <v>236</v>
      </c>
      <c r="IV37" s="65">
        <v>1620</v>
      </c>
      <c r="IW37" s="65">
        <v>0</v>
      </c>
      <c r="IZ37" t="str">
        <f t="shared" si="61"/>
        <v>Hôtel New Siam Palace ville</v>
      </c>
      <c r="JD37" s="27">
        <f t="shared" si="62"/>
        <v>1620</v>
      </c>
      <c r="JE37" s="65">
        <f t="shared" si="62"/>
        <v>0</v>
      </c>
      <c r="JH37" t="str">
        <f t="shared" si="63"/>
        <v>Hôtel New Siam Palace ville</v>
      </c>
      <c r="JL37" s="27">
        <f t="shared" si="64"/>
        <v>1620</v>
      </c>
      <c r="JM37" s="65">
        <f t="shared" si="64"/>
        <v>0</v>
      </c>
      <c r="JP37" t="str">
        <f t="shared" si="65"/>
        <v>Hôtel New Siam Palace ville</v>
      </c>
      <c r="JT37" s="27">
        <f t="shared" si="66"/>
        <v>1620</v>
      </c>
      <c r="JU37" s="65">
        <f t="shared" si="66"/>
        <v>0</v>
      </c>
      <c r="JX37" t="s">
        <v>236</v>
      </c>
      <c r="JZ37" s="65">
        <v>1620</v>
      </c>
      <c r="KA37" s="65">
        <v>0</v>
      </c>
      <c r="KD37" t="s">
        <v>296</v>
      </c>
      <c r="KF37" s="27">
        <f t="shared" si="67"/>
        <v>1620</v>
      </c>
      <c r="KG37" s="65">
        <f t="shared" si="67"/>
        <v>0</v>
      </c>
      <c r="KJ37" t="s">
        <v>296</v>
      </c>
      <c r="KL37" s="27">
        <f t="shared" si="68"/>
        <v>1620</v>
      </c>
      <c r="KM37" s="65">
        <f t="shared" si="68"/>
        <v>0</v>
      </c>
      <c r="KP37" t="s">
        <v>296</v>
      </c>
      <c r="KR37" s="27">
        <f t="shared" si="69"/>
        <v>1620</v>
      </c>
      <c r="KS37" s="65">
        <f t="shared" si="69"/>
        <v>0</v>
      </c>
      <c r="KV37" t="s">
        <v>236</v>
      </c>
      <c r="KX37" s="65">
        <v>1620</v>
      </c>
      <c r="KY37" s="65">
        <v>0</v>
      </c>
      <c r="LB37" t="s">
        <v>296</v>
      </c>
      <c r="LD37" s="27">
        <f t="shared" si="70"/>
        <v>1620</v>
      </c>
      <c r="LE37" s="65">
        <f t="shared" si="70"/>
        <v>0</v>
      </c>
      <c r="LH37" t="str">
        <f t="shared" si="71"/>
        <v>atrium boutique hotel</v>
      </c>
      <c r="LJ37" s="27">
        <f t="shared" si="72"/>
        <v>1620</v>
      </c>
      <c r="LK37" s="65">
        <f t="shared" si="72"/>
        <v>0</v>
      </c>
      <c r="LN37" t="str">
        <f t="shared" si="73"/>
        <v>atrium boutique hotel</v>
      </c>
      <c r="LP37" s="27">
        <f t="shared" si="74"/>
        <v>1620</v>
      </c>
      <c r="LQ37" s="65">
        <f t="shared" si="74"/>
        <v>0</v>
      </c>
      <c r="LT37" t="s">
        <v>236</v>
      </c>
      <c r="LV37" s="65">
        <v>1620</v>
      </c>
      <c r="LW37" s="65">
        <v>0</v>
      </c>
      <c r="LZ37" t="str">
        <f t="shared" si="75"/>
        <v>Hôtel New Siam Palace ville</v>
      </c>
      <c r="MB37" s="27">
        <f t="shared" si="76"/>
        <v>1620</v>
      </c>
      <c r="MC37" s="65">
        <f t="shared" si="76"/>
        <v>0</v>
      </c>
      <c r="MF37" t="str">
        <f t="shared" si="77"/>
        <v>Hôtel New Siam Palace ville</v>
      </c>
      <c r="MH37" s="27">
        <f t="shared" si="78"/>
        <v>1620</v>
      </c>
      <c r="MI37" s="65">
        <f t="shared" si="78"/>
        <v>0</v>
      </c>
      <c r="ML37" t="str">
        <f t="shared" si="79"/>
        <v>Hôtel New Siam Palace ville</v>
      </c>
      <c r="MN37" s="27">
        <f t="shared" si="80"/>
        <v>1620</v>
      </c>
      <c r="MO37" s="65">
        <f t="shared" si="80"/>
        <v>0</v>
      </c>
      <c r="MQ37" t="s">
        <v>350</v>
      </c>
      <c r="MS37">
        <v>50</v>
      </c>
      <c r="MT37" s="65">
        <v>0</v>
      </c>
      <c r="MW37" t="str">
        <f t="shared" si="81"/>
        <v>Sala Keoku (13h30)</v>
      </c>
      <c r="MY37" s="27">
        <f t="shared" si="82"/>
        <v>50</v>
      </c>
      <c r="MZ37" s="65">
        <f t="shared" si="82"/>
        <v>0</v>
      </c>
      <c r="NC37" t="str">
        <f t="shared" si="83"/>
        <v>Sala Keoku (13h30)</v>
      </c>
      <c r="NE37" s="27">
        <f t="shared" si="84"/>
        <v>50</v>
      </c>
      <c r="NF37" s="65">
        <f t="shared" si="84"/>
        <v>0</v>
      </c>
      <c r="NI37" t="str">
        <f t="shared" si="85"/>
        <v>Sala Keoku (13h30)</v>
      </c>
      <c r="NK37" s="27">
        <f t="shared" si="86"/>
        <v>50</v>
      </c>
      <c r="NL37" s="65">
        <f t="shared" si="86"/>
        <v>0</v>
      </c>
      <c r="NN37" t="s">
        <v>351</v>
      </c>
      <c r="NP37">
        <v>6500</v>
      </c>
      <c r="NQ37" s="65">
        <v>0</v>
      </c>
      <c r="NT37" t="str">
        <f t="shared" si="87"/>
        <v xml:space="preserve">ganesha park </v>
      </c>
      <c r="NV37" s="27">
        <f t="shared" si="88"/>
        <v>6500</v>
      </c>
      <c r="NW37" s="65">
        <f t="shared" si="88"/>
        <v>0</v>
      </c>
      <c r="NZ37" t="str">
        <f t="shared" si="89"/>
        <v xml:space="preserve">ganesha park </v>
      </c>
      <c r="OB37" s="27">
        <f t="shared" si="90"/>
        <v>6500</v>
      </c>
      <c r="OC37" s="65">
        <f t="shared" si="90"/>
        <v>0</v>
      </c>
      <c r="OF37" t="str">
        <f t="shared" si="91"/>
        <v xml:space="preserve">ganesha park </v>
      </c>
      <c r="OH37" s="27">
        <f t="shared" si="92"/>
        <v>6500</v>
      </c>
      <c r="OI37" s="65">
        <f t="shared" si="92"/>
        <v>0</v>
      </c>
      <c r="OL37" t="s">
        <v>284</v>
      </c>
      <c r="ON37" s="27">
        <v>80</v>
      </c>
      <c r="OO37" s="65">
        <v>0</v>
      </c>
      <c r="OR37" t="str">
        <f t="shared" si="93"/>
        <v>Maison noire</v>
      </c>
      <c r="OT37" s="27">
        <f t="shared" si="94"/>
        <v>80</v>
      </c>
      <c r="OU37" s="65">
        <f t="shared" si="94"/>
        <v>0</v>
      </c>
      <c r="OX37" t="str">
        <f t="shared" si="95"/>
        <v>Maison noire</v>
      </c>
      <c r="OZ37" s="27">
        <f t="shared" si="96"/>
        <v>80</v>
      </c>
      <c r="PA37" s="65">
        <f t="shared" si="96"/>
        <v>0</v>
      </c>
      <c r="PD37" t="str">
        <f t="shared" si="97"/>
        <v>Maison noire</v>
      </c>
      <c r="PF37" s="27">
        <f t="shared" si="98"/>
        <v>80</v>
      </c>
      <c r="PG37" s="65">
        <f t="shared" si="98"/>
        <v>0</v>
      </c>
      <c r="PJ37" t="s">
        <v>352</v>
      </c>
      <c r="PP37" t="str">
        <f t="shared" si="99"/>
        <v>Pont de l'amitié</v>
      </c>
      <c r="PR37">
        <f t="shared" si="100"/>
        <v>0</v>
      </c>
      <c r="PS37">
        <f t="shared" si="100"/>
        <v>0</v>
      </c>
      <c r="PV37" t="str">
        <f t="shared" si="101"/>
        <v>Pont de l'amitié</v>
      </c>
      <c r="PX37">
        <f t="shared" si="102"/>
        <v>0</v>
      </c>
      <c r="PY37">
        <f t="shared" si="102"/>
        <v>0</v>
      </c>
      <c r="QB37" t="str">
        <f t="shared" si="103"/>
        <v>Pont de l'amitié</v>
      </c>
      <c r="QD37">
        <f t="shared" si="104"/>
        <v>0</v>
      </c>
      <c r="QE37">
        <f t="shared" si="104"/>
        <v>0</v>
      </c>
      <c r="QH37" t="s">
        <v>352</v>
      </c>
      <c r="QN37" t="str">
        <f t="shared" si="105"/>
        <v>Pont de l'amitié</v>
      </c>
      <c r="QO37">
        <f t="shared" si="105"/>
        <v>0</v>
      </c>
      <c r="QP37">
        <f t="shared" si="105"/>
        <v>0</v>
      </c>
      <c r="QT37" t="str">
        <f t="shared" si="106"/>
        <v>Pont de l'amitié</v>
      </c>
      <c r="QU37">
        <f t="shared" si="106"/>
        <v>0</v>
      </c>
      <c r="QV37">
        <f t="shared" si="106"/>
        <v>0</v>
      </c>
      <c r="QZ37" t="str">
        <f t="shared" si="107"/>
        <v>Pont de l'amitié</v>
      </c>
      <c r="RA37">
        <f t="shared" si="107"/>
        <v>0</v>
      </c>
      <c r="RB37">
        <f t="shared" si="107"/>
        <v>0</v>
      </c>
      <c r="RD37" t="s">
        <v>352</v>
      </c>
      <c r="RI37" t="str">
        <f t="shared" si="108"/>
        <v>Pont de l'amitié</v>
      </c>
      <c r="RJ37">
        <f t="shared" si="108"/>
        <v>0</v>
      </c>
      <c r="RK37">
        <f t="shared" si="108"/>
        <v>0</v>
      </c>
      <c r="RN37" t="str">
        <f t="shared" si="109"/>
        <v>Pont de l'amitié</v>
      </c>
      <c r="RO37">
        <f t="shared" si="109"/>
        <v>0</v>
      </c>
      <c r="RP37">
        <f t="shared" si="109"/>
        <v>0</v>
      </c>
      <c r="RS37" t="str">
        <f t="shared" si="110"/>
        <v>Pont de l'amitié</v>
      </c>
      <c r="RT37">
        <f t="shared" si="110"/>
        <v>0</v>
      </c>
      <c r="RU37">
        <f t="shared" si="110"/>
        <v>0</v>
      </c>
      <c r="RW37" t="s">
        <v>353</v>
      </c>
      <c r="RY37" s="65"/>
      <c r="SA37">
        <f t="shared" si="111"/>
        <v>0</v>
      </c>
      <c r="SB37" t="str">
        <f t="shared" si="111"/>
        <v>Visite du temple de la reine mère de 14h à 14h30</v>
      </c>
      <c r="SC37">
        <f t="shared" si="111"/>
        <v>0</v>
      </c>
      <c r="SD37">
        <f t="shared" si="111"/>
        <v>0</v>
      </c>
      <c r="SF37">
        <f t="shared" si="112"/>
        <v>0</v>
      </c>
      <c r="SG37" t="str">
        <f t="shared" si="112"/>
        <v>Visite du temple de la reine mère de 14h à 14h30</v>
      </c>
      <c r="SH37">
        <f t="shared" si="112"/>
        <v>0</v>
      </c>
      <c r="SI37">
        <f t="shared" si="112"/>
        <v>0</v>
      </c>
      <c r="SK37">
        <f t="shared" si="113"/>
        <v>0</v>
      </c>
      <c r="SL37" t="str">
        <f t="shared" si="113"/>
        <v>Visite du temple de la reine mère de 14h à 14h30</v>
      </c>
      <c r="SM37">
        <f t="shared" si="113"/>
        <v>0</v>
      </c>
      <c r="SN37">
        <f t="shared" si="113"/>
        <v>0</v>
      </c>
      <c r="SR37" s="25" t="s">
        <v>266</v>
      </c>
      <c r="SS37" s="65">
        <v>50</v>
      </c>
      <c r="ST37" s="65"/>
      <c r="SW37" t="str">
        <f t="shared" si="114"/>
        <v>Temple blanc</v>
      </c>
      <c r="SX37">
        <f t="shared" si="114"/>
        <v>50</v>
      </c>
      <c r="SY37">
        <f t="shared" si="114"/>
        <v>0</v>
      </c>
      <c r="TB37" t="str">
        <f t="shared" si="115"/>
        <v>Temple blanc</v>
      </c>
      <c r="TC37">
        <f t="shared" si="115"/>
        <v>50</v>
      </c>
      <c r="TD37">
        <f t="shared" si="115"/>
        <v>0</v>
      </c>
      <c r="TG37" t="str">
        <f t="shared" si="116"/>
        <v>Temple blanc</v>
      </c>
      <c r="TH37">
        <f t="shared" si="116"/>
        <v>50</v>
      </c>
      <c r="TI37">
        <f t="shared" si="116"/>
        <v>0</v>
      </c>
    </row>
    <row r="38" spans="1:529" x14ac:dyDescent="0.25">
      <c r="B38" t="s">
        <v>354</v>
      </c>
      <c r="I38" t="str">
        <f t="shared" si="1"/>
        <v/>
      </c>
      <c r="J38" t="str">
        <f t="shared" si="2"/>
        <v>Après-midi quartier chinois et Buddha en or</v>
      </c>
      <c r="N38" s="27">
        <f t="shared" si="3"/>
        <v>0</v>
      </c>
      <c r="O38" s="27">
        <f t="shared" si="3"/>
        <v>0</v>
      </c>
      <c r="P38" s="27"/>
      <c r="Q38" t="str">
        <f t="shared" si="4"/>
        <v/>
      </c>
      <c r="R38" t="str">
        <f t="shared" si="4"/>
        <v>Après-midi quartier chinois et Buddha en or</v>
      </c>
      <c r="V38" s="27">
        <f t="shared" si="5"/>
        <v>0</v>
      </c>
      <c r="W38" s="27">
        <f t="shared" si="5"/>
        <v>0</v>
      </c>
      <c r="X38" s="27"/>
      <c r="Y38" t="str">
        <f t="shared" si="6"/>
        <v/>
      </c>
      <c r="Z38" t="str">
        <f t="shared" si="6"/>
        <v>Après-midi quartier chinois et Buddha en or</v>
      </c>
      <c r="AD38" s="27">
        <f t="shared" si="7"/>
        <v>0</v>
      </c>
      <c r="AE38" s="27">
        <f t="shared" si="7"/>
        <v>0</v>
      </c>
      <c r="AG38" t="s">
        <v>354</v>
      </c>
      <c r="AI38" s="27">
        <v>0</v>
      </c>
      <c r="AJ38" s="27">
        <v>0</v>
      </c>
      <c r="AK38" s="27"/>
      <c r="AL38" t="str">
        <f t="shared" si="8"/>
        <v/>
      </c>
      <c r="AM38" t="str">
        <f t="shared" si="9"/>
        <v>Après-midi quartier chinois et Buddha en or</v>
      </c>
      <c r="AO38" s="27">
        <f t="shared" si="10"/>
        <v>0</v>
      </c>
      <c r="AP38" s="27">
        <f t="shared" si="10"/>
        <v>0</v>
      </c>
      <c r="AQ38" s="27"/>
      <c r="AR38" t="str">
        <f t="shared" si="11"/>
        <v/>
      </c>
      <c r="AS38" t="str">
        <f t="shared" si="11"/>
        <v>Après-midi quartier chinois et Buddha en or</v>
      </c>
      <c r="AU38" s="27">
        <f t="shared" si="12"/>
        <v>0</v>
      </c>
      <c r="AV38" s="27">
        <f t="shared" si="12"/>
        <v>0</v>
      </c>
      <c r="AW38" s="27"/>
      <c r="AX38" t="str">
        <f t="shared" si="13"/>
        <v/>
      </c>
      <c r="AY38" t="str">
        <f t="shared" si="13"/>
        <v>Après-midi quartier chinois et Buddha en or</v>
      </c>
      <c r="BA38" s="27">
        <f t="shared" si="14"/>
        <v>0</v>
      </c>
      <c r="BB38" s="27">
        <f t="shared" si="14"/>
        <v>0</v>
      </c>
      <c r="BC38" s="27"/>
      <c r="BE38" t="s">
        <v>354</v>
      </c>
      <c r="BF38" s="27">
        <v>0</v>
      </c>
      <c r="BG38" s="27">
        <v>0</v>
      </c>
      <c r="BH38" s="65"/>
      <c r="BI38" t="str">
        <f t="shared" si="15"/>
        <v/>
      </c>
      <c r="BJ38" t="str">
        <f t="shared" si="16"/>
        <v>Après-midi quartier chinois et Buddha en or</v>
      </c>
      <c r="BK38" s="27">
        <f t="shared" si="16"/>
        <v>0</v>
      </c>
      <c r="BL38" s="27">
        <f t="shared" si="16"/>
        <v>0</v>
      </c>
      <c r="BM38" s="27"/>
      <c r="BN38" t="str">
        <f t="shared" si="17"/>
        <v/>
      </c>
      <c r="BO38" t="str">
        <f t="shared" si="17"/>
        <v>Après-midi quartier chinois et Buddha en or</v>
      </c>
      <c r="BP38" s="27">
        <f t="shared" si="17"/>
        <v>0</v>
      </c>
      <c r="BQ38" s="27">
        <f t="shared" si="17"/>
        <v>0</v>
      </c>
      <c r="BR38" s="27"/>
      <c r="BS38" s="27" t="str">
        <f t="shared" si="18"/>
        <v/>
      </c>
      <c r="BT38" t="str">
        <f t="shared" si="18"/>
        <v>Après-midi quartier chinois et Buddha en or</v>
      </c>
      <c r="BU38" s="27">
        <f t="shared" si="18"/>
        <v>0</v>
      </c>
      <c r="BV38" s="27">
        <f t="shared" si="18"/>
        <v>0</v>
      </c>
      <c r="BX38" t="s">
        <v>354</v>
      </c>
      <c r="BY38" s="27">
        <v>0</v>
      </c>
      <c r="BZ38" s="27">
        <v>0</v>
      </c>
      <c r="CA38" s="65"/>
      <c r="CB38" t="str">
        <f t="shared" si="19"/>
        <v/>
      </c>
      <c r="CC38" t="str">
        <f t="shared" si="20"/>
        <v>Après-midi quartier chinois et Buddha en or</v>
      </c>
      <c r="CD38" s="27">
        <f t="shared" si="20"/>
        <v>0</v>
      </c>
      <c r="CE38" s="27">
        <f t="shared" si="20"/>
        <v>0</v>
      </c>
      <c r="CF38" s="27"/>
      <c r="CG38" t="str">
        <f t="shared" si="21"/>
        <v/>
      </c>
      <c r="CH38" t="str">
        <f t="shared" si="21"/>
        <v>Après-midi quartier chinois et Buddha en or</v>
      </c>
      <c r="CI38" s="27">
        <f t="shared" si="22"/>
        <v>0</v>
      </c>
      <c r="CJ38" s="27">
        <f t="shared" si="23"/>
        <v>0</v>
      </c>
      <c r="CK38" s="27"/>
      <c r="CL38" t="str">
        <f t="shared" si="24"/>
        <v/>
      </c>
      <c r="CM38" t="str">
        <f t="shared" si="24"/>
        <v>Après-midi quartier chinois et Buddha en or</v>
      </c>
      <c r="CN38" s="27">
        <f t="shared" si="24"/>
        <v>0</v>
      </c>
      <c r="CO38" s="27">
        <f t="shared" si="24"/>
        <v>0</v>
      </c>
      <c r="CP38" s="27"/>
      <c r="CR38" t="s">
        <v>354</v>
      </c>
      <c r="CS38" s="27">
        <v>0</v>
      </c>
      <c r="CT38" s="27">
        <v>0</v>
      </c>
      <c r="CU38" s="65"/>
      <c r="CV38" t="str">
        <f t="shared" si="25"/>
        <v/>
      </c>
      <c r="CW38" t="str">
        <f t="shared" si="26"/>
        <v>Après-midi quartier chinois et Buddha en or</v>
      </c>
      <c r="CX38" s="27">
        <f t="shared" si="26"/>
        <v>0</v>
      </c>
      <c r="CY38" s="27">
        <f t="shared" si="26"/>
        <v>0</v>
      </c>
      <c r="CZ38" s="27"/>
      <c r="DA38" t="str">
        <f t="shared" si="27"/>
        <v/>
      </c>
      <c r="DB38" t="str">
        <f t="shared" si="28"/>
        <v>Après-midi quartier chinois et Buddha en or</v>
      </c>
      <c r="DC38" s="27">
        <f t="shared" si="28"/>
        <v>0</v>
      </c>
      <c r="DD38" s="27">
        <f t="shared" si="28"/>
        <v>0</v>
      </c>
      <c r="DE38" s="27"/>
      <c r="DF38" t="str">
        <f t="shared" si="29"/>
        <v/>
      </c>
      <c r="DG38" t="str">
        <f t="shared" si="30"/>
        <v>Après-midi quartier chinois et Buddha en or</v>
      </c>
      <c r="DH38" s="27">
        <f t="shared" si="30"/>
        <v>0</v>
      </c>
      <c r="DI38" s="27">
        <f t="shared" si="30"/>
        <v>0</v>
      </c>
      <c r="DJ38" s="27"/>
      <c r="DL38" t="s">
        <v>354</v>
      </c>
      <c r="DM38" s="27">
        <v>0</v>
      </c>
      <c r="DN38" s="27">
        <v>0</v>
      </c>
      <c r="DP38" t="str">
        <f t="shared" si="31"/>
        <v/>
      </c>
      <c r="DQ38" t="str">
        <f t="shared" si="32"/>
        <v>Après-midi quartier chinois et Buddha en or</v>
      </c>
      <c r="DR38" s="27">
        <f t="shared" si="32"/>
        <v>0</v>
      </c>
      <c r="DS38" s="27">
        <f t="shared" si="32"/>
        <v>0</v>
      </c>
      <c r="DU38" t="str">
        <f t="shared" si="33"/>
        <v/>
      </c>
      <c r="DV38" t="str">
        <f t="shared" si="33"/>
        <v>Après-midi quartier chinois et Buddha en or</v>
      </c>
      <c r="DW38" s="27">
        <f t="shared" si="33"/>
        <v>0</v>
      </c>
      <c r="DX38" s="27">
        <f t="shared" si="33"/>
        <v>0</v>
      </c>
      <c r="DZ38" t="str">
        <f t="shared" si="34"/>
        <v/>
      </c>
      <c r="EA38" t="str">
        <f t="shared" si="34"/>
        <v>Après-midi quartier chinois et Buddha en or</v>
      </c>
      <c r="EB38" s="27">
        <f t="shared" si="34"/>
        <v>0</v>
      </c>
      <c r="EC38" s="27">
        <f t="shared" si="34"/>
        <v>0</v>
      </c>
      <c r="EF38" t="s">
        <v>355</v>
      </c>
      <c r="EG38" s="27"/>
      <c r="EH38" s="27">
        <v>0</v>
      </c>
      <c r="EJ38" t="str">
        <f t="shared" si="35"/>
        <v/>
      </c>
      <c r="EK38" t="str">
        <f t="shared" si="36"/>
        <v>Dîner le soir à l'hôtel ou à proximité</v>
      </c>
      <c r="EL38" s="27">
        <f t="shared" si="36"/>
        <v>0</v>
      </c>
      <c r="EM38" s="27">
        <f t="shared" si="36"/>
        <v>0</v>
      </c>
      <c r="EO38" t="str">
        <f t="shared" si="37"/>
        <v/>
      </c>
      <c r="EP38" t="str">
        <f t="shared" si="37"/>
        <v>Dîner le soir à l'hôtel ou à proximité</v>
      </c>
      <c r="EQ38" s="27">
        <f t="shared" si="37"/>
        <v>0</v>
      </c>
      <c r="ER38" s="27">
        <f t="shared" si="37"/>
        <v>0</v>
      </c>
      <c r="ET38" t="str">
        <f t="shared" si="38"/>
        <v/>
      </c>
      <c r="EU38" t="str">
        <f t="shared" si="38"/>
        <v>Dîner le soir à l'hôtel ou à proximité</v>
      </c>
      <c r="EV38" s="27">
        <f t="shared" si="38"/>
        <v>0</v>
      </c>
      <c r="EW38" s="27">
        <f t="shared" si="38"/>
        <v>0</v>
      </c>
      <c r="EZ38" t="s">
        <v>355</v>
      </c>
      <c r="FA38" s="27"/>
      <c r="FB38" s="27">
        <v>0</v>
      </c>
      <c r="FD38" t="str">
        <f t="shared" si="39"/>
        <v/>
      </c>
      <c r="FE38" t="str">
        <f t="shared" si="40"/>
        <v>Dîner le soir à l'hôtel ou à proximité</v>
      </c>
      <c r="FF38" s="27">
        <f t="shared" si="40"/>
        <v>0</v>
      </c>
      <c r="FG38" s="27">
        <f t="shared" si="40"/>
        <v>0</v>
      </c>
      <c r="FI38" t="str">
        <f t="shared" si="41"/>
        <v/>
      </c>
      <c r="FJ38" t="str">
        <f t="shared" si="41"/>
        <v>Dîner le soir à l'hôtel ou à proximité</v>
      </c>
      <c r="FK38" s="27">
        <f t="shared" si="41"/>
        <v>0</v>
      </c>
      <c r="FL38" s="27">
        <f t="shared" si="41"/>
        <v>0</v>
      </c>
      <c r="FN38" t="str">
        <f t="shared" si="42"/>
        <v/>
      </c>
      <c r="FO38" t="str">
        <f t="shared" si="42"/>
        <v>Dîner le soir à l'hôtel ou à proximité</v>
      </c>
      <c r="FP38" s="27">
        <f t="shared" si="42"/>
        <v>0</v>
      </c>
      <c r="FQ38" s="27">
        <f t="shared" si="42"/>
        <v>0</v>
      </c>
      <c r="FS38" t="s">
        <v>355</v>
      </c>
      <c r="FT38" s="27"/>
      <c r="FU38" s="27">
        <v>0</v>
      </c>
      <c r="FW38" t="str">
        <f t="shared" si="43"/>
        <v/>
      </c>
      <c r="FX38" t="str">
        <f t="shared" si="44"/>
        <v>Dîner le soir à l'hôtel ou à proximité</v>
      </c>
      <c r="FY38" s="27">
        <f t="shared" si="44"/>
        <v>0</v>
      </c>
      <c r="FZ38" s="27">
        <f t="shared" si="44"/>
        <v>0</v>
      </c>
      <c r="GB38" t="str">
        <f t="shared" si="45"/>
        <v/>
      </c>
      <c r="GC38" t="str">
        <f t="shared" si="45"/>
        <v>Dîner le soir à l'hôtel ou à proximité</v>
      </c>
      <c r="GD38" s="27">
        <f t="shared" si="45"/>
        <v>0</v>
      </c>
      <c r="GE38" s="27">
        <f t="shared" si="45"/>
        <v>0</v>
      </c>
      <c r="GG38" t="str">
        <f t="shared" si="46"/>
        <v/>
      </c>
      <c r="GH38" t="str">
        <f t="shared" si="46"/>
        <v>Dîner le soir à l'hôtel ou à proximité</v>
      </c>
      <c r="GI38" s="27">
        <f t="shared" si="46"/>
        <v>0</v>
      </c>
      <c r="GJ38" s="27">
        <f t="shared" si="46"/>
        <v>0</v>
      </c>
      <c r="GL38" t="s">
        <v>355</v>
      </c>
      <c r="GM38" s="27"/>
      <c r="GN38" s="27">
        <v>0</v>
      </c>
      <c r="GP38" t="str">
        <f t="shared" si="47"/>
        <v/>
      </c>
      <c r="GQ38" t="str">
        <f t="shared" si="48"/>
        <v>Dîner le soir à l'hôtel ou à proximité</v>
      </c>
      <c r="GR38" s="27">
        <f t="shared" si="48"/>
        <v>0</v>
      </c>
      <c r="GS38" s="27">
        <f t="shared" si="48"/>
        <v>0</v>
      </c>
      <c r="GU38" t="str">
        <f t="shared" si="49"/>
        <v/>
      </c>
      <c r="GV38" t="str">
        <f t="shared" si="49"/>
        <v>Dîner le soir à l'hôtel ou à proximité</v>
      </c>
      <c r="GW38" s="27">
        <f t="shared" si="49"/>
        <v>0</v>
      </c>
      <c r="GX38" s="27">
        <f t="shared" si="49"/>
        <v>0</v>
      </c>
      <c r="GZ38" t="str">
        <f t="shared" si="50"/>
        <v/>
      </c>
      <c r="HA38" t="str">
        <f t="shared" si="50"/>
        <v>Dîner le soir à l'hôtel ou à proximité</v>
      </c>
      <c r="HB38" s="27">
        <f t="shared" si="50"/>
        <v>0</v>
      </c>
      <c r="HC38" s="27">
        <f t="shared" si="50"/>
        <v>0</v>
      </c>
      <c r="HD38" t="s">
        <v>301</v>
      </c>
      <c r="HE38" t="s">
        <v>356</v>
      </c>
      <c r="HG38" s="27">
        <v>3500</v>
      </c>
      <c r="HI38" t="str">
        <f t="shared" si="51"/>
        <v>J3</v>
      </c>
      <c r="HJ38" t="str">
        <f t="shared" si="52"/>
        <v xml:space="preserve">Van à la journée </v>
      </c>
      <c r="HK38">
        <f t="shared" si="52"/>
        <v>0</v>
      </c>
      <c r="HL38">
        <f t="shared" si="52"/>
        <v>3500</v>
      </c>
      <c r="HN38" t="str">
        <f t="shared" si="53"/>
        <v>J3</v>
      </c>
      <c r="HO38" t="str">
        <f t="shared" si="53"/>
        <v xml:space="preserve">Van à la journée </v>
      </c>
      <c r="HP38">
        <f t="shared" si="53"/>
        <v>0</v>
      </c>
      <c r="HQ38">
        <f t="shared" si="53"/>
        <v>3500</v>
      </c>
      <c r="HS38" t="str">
        <f t="shared" si="54"/>
        <v>J3</v>
      </c>
      <c r="HT38" t="str">
        <f t="shared" si="54"/>
        <v xml:space="preserve">Van à la journée </v>
      </c>
      <c r="HU38">
        <f t="shared" si="54"/>
        <v>0</v>
      </c>
      <c r="HV38">
        <f t="shared" si="54"/>
        <v>3500</v>
      </c>
      <c r="HW38" t="s">
        <v>301</v>
      </c>
      <c r="HX38" t="s">
        <v>356</v>
      </c>
      <c r="HZ38" s="27">
        <v>3500</v>
      </c>
      <c r="IB38" t="str">
        <f t="shared" si="55"/>
        <v>J3</v>
      </c>
      <c r="IC38" t="str">
        <f t="shared" si="56"/>
        <v xml:space="preserve">Van à la journée </v>
      </c>
      <c r="ID38">
        <f t="shared" si="56"/>
        <v>0</v>
      </c>
      <c r="IE38">
        <f t="shared" si="56"/>
        <v>3500</v>
      </c>
      <c r="IG38" t="str">
        <f t="shared" si="57"/>
        <v>J3</v>
      </c>
      <c r="IH38" t="str">
        <f t="shared" si="58"/>
        <v xml:space="preserve">Van à la journée </v>
      </c>
      <c r="II38">
        <f t="shared" si="58"/>
        <v>0</v>
      </c>
      <c r="IJ38">
        <f t="shared" si="58"/>
        <v>3500</v>
      </c>
      <c r="IL38" t="str">
        <f t="shared" si="59"/>
        <v>J3</v>
      </c>
      <c r="IM38" t="str">
        <f t="shared" si="60"/>
        <v xml:space="preserve">Van à la journée </v>
      </c>
      <c r="IN38">
        <f t="shared" si="60"/>
        <v>0</v>
      </c>
      <c r="IO38">
        <f t="shared" si="60"/>
        <v>3500</v>
      </c>
      <c r="IQ38" t="s">
        <v>301</v>
      </c>
      <c r="IR38" t="s">
        <v>357</v>
      </c>
      <c r="IV38" s="65"/>
      <c r="IW38" s="65"/>
      <c r="IY38" t="s">
        <v>301</v>
      </c>
      <c r="IZ38" t="str">
        <f t="shared" si="61"/>
        <v>8h30 départ pour Ayutthaya</v>
      </c>
      <c r="JD38" s="27">
        <f t="shared" si="62"/>
        <v>0</v>
      </c>
      <c r="JE38" s="65">
        <f t="shared" si="62"/>
        <v>0</v>
      </c>
      <c r="JG38" t="s">
        <v>301</v>
      </c>
      <c r="JH38" t="str">
        <f t="shared" si="63"/>
        <v>8h30 départ pour Ayutthaya</v>
      </c>
      <c r="JL38" s="27">
        <f t="shared" si="64"/>
        <v>0</v>
      </c>
      <c r="JM38" s="65">
        <f t="shared" si="64"/>
        <v>0</v>
      </c>
      <c r="JO38" t="s">
        <v>301</v>
      </c>
      <c r="JP38" t="str">
        <f t="shared" si="65"/>
        <v>8h30 départ pour Ayutthaya</v>
      </c>
      <c r="JT38" s="27">
        <f t="shared" si="66"/>
        <v>0</v>
      </c>
      <c r="JU38" s="65">
        <f t="shared" si="66"/>
        <v>0</v>
      </c>
      <c r="JW38" t="s">
        <v>301</v>
      </c>
      <c r="JX38" t="s">
        <v>357</v>
      </c>
      <c r="JZ38" s="65"/>
      <c r="KA38" s="65"/>
      <c r="KC38" t="s">
        <v>301</v>
      </c>
      <c r="KD38" t="s">
        <v>357</v>
      </c>
      <c r="KF38" s="27">
        <f t="shared" si="67"/>
        <v>0</v>
      </c>
      <c r="KG38" s="65">
        <f t="shared" si="67"/>
        <v>0</v>
      </c>
      <c r="KI38" t="s">
        <v>301</v>
      </c>
      <c r="KJ38" t="s">
        <v>357</v>
      </c>
      <c r="KL38" s="27">
        <f t="shared" si="68"/>
        <v>0</v>
      </c>
      <c r="KM38" s="65">
        <f t="shared" si="68"/>
        <v>0</v>
      </c>
      <c r="KO38" t="s">
        <v>301</v>
      </c>
      <c r="KP38" t="s">
        <v>357</v>
      </c>
      <c r="KR38" s="27">
        <f t="shared" si="69"/>
        <v>0</v>
      </c>
      <c r="KS38" s="65">
        <f t="shared" si="69"/>
        <v>0</v>
      </c>
      <c r="KU38" t="s">
        <v>301</v>
      </c>
      <c r="KV38" t="s">
        <v>357</v>
      </c>
      <c r="KX38" s="65"/>
      <c r="KY38" s="65"/>
      <c r="LA38" t="s">
        <v>301</v>
      </c>
      <c r="LB38" t="s">
        <v>357</v>
      </c>
      <c r="LD38" s="27">
        <f t="shared" si="70"/>
        <v>0</v>
      </c>
      <c r="LE38" s="65">
        <f t="shared" si="70"/>
        <v>0</v>
      </c>
      <c r="LG38" t="s">
        <v>301</v>
      </c>
      <c r="LH38" t="str">
        <f t="shared" si="71"/>
        <v>8h30 départ pour Ayutthaya</v>
      </c>
      <c r="LJ38" s="27">
        <f t="shared" si="72"/>
        <v>0</v>
      </c>
      <c r="LK38" s="65">
        <f t="shared" si="72"/>
        <v>0</v>
      </c>
      <c r="LM38" t="s">
        <v>301</v>
      </c>
      <c r="LN38" t="str">
        <f t="shared" si="73"/>
        <v>8h30 départ pour Ayutthaya</v>
      </c>
      <c r="LP38" s="27">
        <f t="shared" si="74"/>
        <v>0</v>
      </c>
      <c r="LQ38" s="65">
        <f t="shared" si="74"/>
        <v>0</v>
      </c>
      <c r="LS38" t="s">
        <v>301</v>
      </c>
      <c r="LT38" t="s">
        <v>357</v>
      </c>
      <c r="LV38" s="65"/>
      <c r="LW38" s="65"/>
      <c r="LY38" t="s">
        <v>301</v>
      </c>
      <c r="LZ38" t="str">
        <f t="shared" si="75"/>
        <v>8h30 départ pour Ayutthaya</v>
      </c>
      <c r="MB38" s="27">
        <f t="shared" si="76"/>
        <v>0</v>
      </c>
      <c r="MC38" s="65">
        <f t="shared" si="76"/>
        <v>0</v>
      </c>
      <c r="ME38" t="s">
        <v>301</v>
      </c>
      <c r="MF38" t="str">
        <f t="shared" si="77"/>
        <v>8h30 départ pour Ayutthaya</v>
      </c>
      <c r="MH38" s="27">
        <f t="shared" si="78"/>
        <v>0</v>
      </c>
      <c r="MI38" s="65">
        <f t="shared" si="78"/>
        <v>0</v>
      </c>
      <c r="MK38" t="s">
        <v>301</v>
      </c>
      <c r="ML38" t="str">
        <f t="shared" si="79"/>
        <v>8h30 départ pour Ayutthaya</v>
      </c>
      <c r="MN38" s="27">
        <f t="shared" si="80"/>
        <v>0</v>
      </c>
      <c r="MO38" s="65">
        <f t="shared" si="80"/>
        <v>0</v>
      </c>
      <c r="MQ38" t="s">
        <v>358</v>
      </c>
      <c r="MS38" s="27"/>
      <c r="MW38" t="str">
        <f t="shared" si="81"/>
        <v>Distillerie 15h à 16h</v>
      </c>
      <c r="MY38" s="27">
        <f t="shared" si="82"/>
        <v>0</v>
      </c>
      <c r="MZ38" s="65">
        <f t="shared" si="82"/>
        <v>0</v>
      </c>
      <c r="NC38" t="str">
        <f t="shared" si="83"/>
        <v>Distillerie 15h à 16h</v>
      </c>
      <c r="NE38" s="27">
        <f t="shared" si="84"/>
        <v>0</v>
      </c>
      <c r="NF38" s="65">
        <f t="shared" si="84"/>
        <v>0</v>
      </c>
      <c r="NI38" t="str">
        <f t="shared" si="85"/>
        <v>Distillerie 15h à 16h</v>
      </c>
      <c r="NK38" s="27">
        <f t="shared" si="86"/>
        <v>0</v>
      </c>
      <c r="NL38" s="65">
        <f t="shared" si="86"/>
        <v>0</v>
      </c>
      <c r="NN38" t="s">
        <v>263</v>
      </c>
      <c r="NP38" s="65"/>
      <c r="NQ38" s="65">
        <v>3500</v>
      </c>
      <c r="NT38" t="str">
        <f t="shared" si="87"/>
        <v>Van à la journée</v>
      </c>
      <c r="NV38" s="27">
        <f t="shared" si="88"/>
        <v>0</v>
      </c>
      <c r="NW38" s="65">
        <f t="shared" si="88"/>
        <v>3500</v>
      </c>
      <c r="NZ38" t="str">
        <f t="shared" si="89"/>
        <v>Van à la journée</v>
      </c>
      <c r="OB38" s="27">
        <f t="shared" si="90"/>
        <v>0</v>
      </c>
      <c r="OC38" s="65">
        <f t="shared" si="90"/>
        <v>3500</v>
      </c>
      <c r="OF38" t="str">
        <f t="shared" si="91"/>
        <v>Van à la journée</v>
      </c>
      <c r="OH38" s="27">
        <f t="shared" si="92"/>
        <v>0</v>
      </c>
      <c r="OI38" s="65">
        <f t="shared" si="92"/>
        <v>3500</v>
      </c>
      <c r="OL38" s="25" t="s">
        <v>359</v>
      </c>
      <c r="ON38" s="27"/>
      <c r="OO38" s="65">
        <v>0</v>
      </c>
      <c r="OR38" t="str">
        <f t="shared" si="93"/>
        <v>Déjeuner en route</v>
      </c>
      <c r="OT38" s="27">
        <f t="shared" si="94"/>
        <v>0</v>
      </c>
      <c r="OU38" s="65">
        <f t="shared" si="94"/>
        <v>0</v>
      </c>
      <c r="OX38" t="str">
        <f t="shared" si="95"/>
        <v>Déjeuner en route</v>
      </c>
      <c r="OZ38" s="27">
        <f t="shared" si="96"/>
        <v>0</v>
      </c>
      <c r="PA38" s="65">
        <f t="shared" si="96"/>
        <v>0</v>
      </c>
      <c r="PD38" t="str">
        <f t="shared" si="97"/>
        <v>Déjeuner en route</v>
      </c>
      <c r="PF38" s="27">
        <f t="shared" si="98"/>
        <v>0</v>
      </c>
      <c r="PG38" s="65">
        <f t="shared" si="98"/>
        <v>0</v>
      </c>
      <c r="PJ38" t="s">
        <v>360</v>
      </c>
      <c r="PP38" t="str">
        <f t="shared" si="99"/>
        <v>Buffles dans la campagne</v>
      </c>
      <c r="PR38">
        <f t="shared" si="100"/>
        <v>0</v>
      </c>
      <c r="PS38">
        <f t="shared" si="100"/>
        <v>0</v>
      </c>
      <c r="PV38" t="str">
        <f t="shared" si="101"/>
        <v>Buffles dans la campagne</v>
      </c>
      <c r="PX38">
        <f t="shared" si="102"/>
        <v>0</v>
      </c>
      <c r="PY38">
        <f t="shared" si="102"/>
        <v>0</v>
      </c>
      <c r="QB38" t="str">
        <f t="shared" si="103"/>
        <v>Buffles dans la campagne</v>
      </c>
      <c r="QD38">
        <f t="shared" si="104"/>
        <v>0</v>
      </c>
      <c r="QE38">
        <f t="shared" si="104"/>
        <v>0</v>
      </c>
      <c r="QH38" t="s">
        <v>360</v>
      </c>
      <c r="QN38" t="str">
        <f t="shared" si="105"/>
        <v>Buffles dans la campagne</v>
      </c>
      <c r="QO38">
        <f t="shared" si="105"/>
        <v>0</v>
      </c>
      <c r="QP38">
        <f t="shared" si="105"/>
        <v>0</v>
      </c>
      <c r="QT38" t="str">
        <f t="shared" si="106"/>
        <v>Buffles dans la campagne</v>
      </c>
      <c r="QU38">
        <f t="shared" si="106"/>
        <v>0</v>
      </c>
      <c r="QV38">
        <f t="shared" si="106"/>
        <v>0</v>
      </c>
      <c r="QZ38" t="str">
        <f t="shared" si="107"/>
        <v>Buffles dans la campagne</v>
      </c>
      <c r="RA38">
        <f t="shared" si="107"/>
        <v>0</v>
      </c>
      <c r="RB38">
        <f t="shared" si="107"/>
        <v>0</v>
      </c>
      <c r="RD38" t="s">
        <v>360</v>
      </c>
      <c r="RI38" t="str">
        <f t="shared" si="108"/>
        <v>Buffles dans la campagne</v>
      </c>
      <c r="RJ38">
        <f t="shared" si="108"/>
        <v>0</v>
      </c>
      <c r="RK38">
        <f t="shared" si="108"/>
        <v>0</v>
      </c>
      <c r="RN38" t="str">
        <f t="shared" si="109"/>
        <v>Buffles dans la campagne</v>
      </c>
      <c r="RO38">
        <f t="shared" si="109"/>
        <v>0</v>
      </c>
      <c r="RP38">
        <f t="shared" si="109"/>
        <v>0</v>
      </c>
      <c r="RS38" t="str">
        <f t="shared" si="110"/>
        <v>Buffles dans la campagne</v>
      </c>
      <c r="RT38">
        <f t="shared" si="110"/>
        <v>0</v>
      </c>
      <c r="RU38">
        <f t="shared" si="110"/>
        <v>0</v>
      </c>
      <c r="RW38" t="s">
        <v>299</v>
      </c>
      <c r="RY38" s="65">
        <v>3500</v>
      </c>
      <c r="SA38">
        <f t="shared" si="111"/>
        <v>0</v>
      </c>
      <c r="SB38" t="str">
        <f t="shared" si="111"/>
        <v>van à la journée</v>
      </c>
      <c r="SC38">
        <f t="shared" si="111"/>
        <v>0</v>
      </c>
      <c r="SD38">
        <f t="shared" si="111"/>
        <v>3500</v>
      </c>
      <c r="SF38">
        <f t="shared" si="112"/>
        <v>0</v>
      </c>
      <c r="SG38" t="str">
        <f t="shared" si="112"/>
        <v>van à la journée</v>
      </c>
      <c r="SH38">
        <f t="shared" si="112"/>
        <v>0</v>
      </c>
      <c r="SI38">
        <f t="shared" si="112"/>
        <v>3500</v>
      </c>
      <c r="SK38">
        <f t="shared" si="113"/>
        <v>0</v>
      </c>
      <c r="SL38" t="str">
        <f t="shared" si="113"/>
        <v>van à la journée</v>
      </c>
      <c r="SM38">
        <f t="shared" si="113"/>
        <v>0</v>
      </c>
      <c r="SN38">
        <f t="shared" si="113"/>
        <v>3500</v>
      </c>
      <c r="SR38" s="25" t="s">
        <v>276</v>
      </c>
      <c r="SS38" s="65"/>
      <c r="ST38" s="65"/>
      <c r="SW38" t="str">
        <f t="shared" si="114"/>
        <v>Wat rong sua ten (temple bleu)</v>
      </c>
      <c r="SX38">
        <f t="shared" si="114"/>
        <v>0</v>
      </c>
      <c r="SY38">
        <f t="shared" si="114"/>
        <v>0</v>
      </c>
      <c r="TB38" t="str">
        <f t="shared" si="115"/>
        <v>Wat rong sua ten (temple bleu)</v>
      </c>
      <c r="TC38">
        <f t="shared" si="115"/>
        <v>0</v>
      </c>
      <c r="TD38">
        <f t="shared" si="115"/>
        <v>0</v>
      </c>
      <c r="TG38" t="str">
        <f t="shared" si="116"/>
        <v>Wat rong sua ten (temple bleu)</v>
      </c>
      <c r="TH38">
        <f t="shared" si="116"/>
        <v>0</v>
      </c>
      <c r="TI38">
        <f t="shared" si="116"/>
        <v>0</v>
      </c>
    </row>
    <row r="39" spans="1:529" x14ac:dyDescent="0.25">
      <c r="B39" t="s">
        <v>361</v>
      </c>
      <c r="F39" s="27"/>
      <c r="I39" t="str">
        <f t="shared" si="1"/>
        <v/>
      </c>
      <c r="J39" t="str">
        <f t="shared" si="2"/>
        <v>Van ou taxi pour quartier Chinois</v>
      </c>
      <c r="N39" s="27">
        <f t="shared" si="3"/>
        <v>0</v>
      </c>
      <c r="O39" s="27">
        <f t="shared" si="3"/>
        <v>0</v>
      </c>
      <c r="P39" s="27"/>
      <c r="Q39" t="str">
        <f t="shared" si="4"/>
        <v/>
      </c>
      <c r="R39" t="str">
        <f t="shared" si="4"/>
        <v>Van ou taxi pour quartier Chinois</v>
      </c>
      <c r="V39" s="27">
        <f t="shared" si="5"/>
        <v>0</v>
      </c>
      <c r="W39" s="27">
        <f t="shared" si="5"/>
        <v>0</v>
      </c>
      <c r="X39" s="27"/>
      <c r="Y39" t="str">
        <f t="shared" si="6"/>
        <v/>
      </c>
      <c r="Z39" t="str">
        <f t="shared" si="6"/>
        <v>Van ou taxi pour quartier Chinois</v>
      </c>
      <c r="AD39" s="27">
        <f t="shared" si="7"/>
        <v>0</v>
      </c>
      <c r="AE39" s="27">
        <f t="shared" si="7"/>
        <v>0</v>
      </c>
      <c r="AG39" t="s">
        <v>361</v>
      </c>
      <c r="AI39" s="27"/>
      <c r="AJ39" s="27">
        <v>0</v>
      </c>
      <c r="AK39" s="27"/>
      <c r="AL39" t="str">
        <f t="shared" si="8"/>
        <v/>
      </c>
      <c r="AM39" t="str">
        <f t="shared" si="9"/>
        <v>Van ou taxi pour quartier Chinois</v>
      </c>
      <c r="AO39" s="27">
        <f t="shared" si="10"/>
        <v>0</v>
      </c>
      <c r="AP39" s="27">
        <f t="shared" si="10"/>
        <v>0</v>
      </c>
      <c r="AQ39" s="27"/>
      <c r="AR39" t="str">
        <f t="shared" si="11"/>
        <v/>
      </c>
      <c r="AS39" t="str">
        <f t="shared" si="11"/>
        <v>Van ou taxi pour quartier Chinois</v>
      </c>
      <c r="AU39" s="27">
        <f t="shared" si="12"/>
        <v>0</v>
      </c>
      <c r="AV39" s="27">
        <f t="shared" si="12"/>
        <v>0</v>
      </c>
      <c r="AW39" s="27"/>
      <c r="AX39" t="str">
        <f t="shared" si="13"/>
        <v/>
      </c>
      <c r="AY39" t="str">
        <f t="shared" si="13"/>
        <v>Van ou taxi pour quartier Chinois</v>
      </c>
      <c r="BA39" s="27">
        <f t="shared" si="14"/>
        <v>0</v>
      </c>
      <c r="BB39" s="27">
        <f t="shared" si="14"/>
        <v>0</v>
      </c>
      <c r="BC39" s="27"/>
      <c r="BE39" t="s">
        <v>361</v>
      </c>
      <c r="BF39" s="27">
        <v>0</v>
      </c>
      <c r="BG39" s="27">
        <v>0</v>
      </c>
      <c r="BH39" s="65"/>
      <c r="BI39" t="str">
        <f t="shared" si="15"/>
        <v/>
      </c>
      <c r="BJ39" t="str">
        <f t="shared" si="16"/>
        <v>Van ou taxi pour quartier Chinois</v>
      </c>
      <c r="BK39" s="27">
        <f t="shared" si="16"/>
        <v>0</v>
      </c>
      <c r="BL39" s="27">
        <f t="shared" si="16"/>
        <v>0</v>
      </c>
      <c r="BM39" s="27"/>
      <c r="BN39" t="str">
        <f t="shared" si="17"/>
        <v/>
      </c>
      <c r="BO39" t="str">
        <f t="shared" si="17"/>
        <v>Van ou taxi pour quartier Chinois</v>
      </c>
      <c r="BP39" s="27">
        <f t="shared" si="17"/>
        <v>0</v>
      </c>
      <c r="BQ39" s="27">
        <f t="shared" si="17"/>
        <v>0</v>
      </c>
      <c r="BR39" s="27"/>
      <c r="BS39" s="27" t="str">
        <f t="shared" si="18"/>
        <v/>
      </c>
      <c r="BT39" t="str">
        <f t="shared" si="18"/>
        <v>Van ou taxi pour quartier Chinois</v>
      </c>
      <c r="BU39" s="27">
        <f t="shared" si="18"/>
        <v>0</v>
      </c>
      <c r="BV39" s="27">
        <f t="shared" si="18"/>
        <v>0</v>
      </c>
      <c r="BX39" t="s">
        <v>361</v>
      </c>
      <c r="BY39" s="27">
        <v>100</v>
      </c>
      <c r="BZ39" s="27">
        <v>0</v>
      </c>
      <c r="CA39" s="65"/>
      <c r="CB39" t="str">
        <f t="shared" si="19"/>
        <v/>
      </c>
      <c r="CC39" t="str">
        <f t="shared" si="20"/>
        <v>Van ou taxi pour quartier Chinois</v>
      </c>
      <c r="CD39" s="27">
        <f t="shared" si="20"/>
        <v>100</v>
      </c>
      <c r="CE39" s="27">
        <f t="shared" si="20"/>
        <v>0</v>
      </c>
      <c r="CF39" s="27"/>
      <c r="CG39" t="str">
        <f t="shared" si="21"/>
        <v/>
      </c>
      <c r="CH39" t="str">
        <f t="shared" si="21"/>
        <v>Van ou taxi pour quartier Chinois</v>
      </c>
      <c r="CI39" s="27">
        <f t="shared" si="22"/>
        <v>100</v>
      </c>
      <c r="CJ39" s="27">
        <f t="shared" si="23"/>
        <v>0</v>
      </c>
      <c r="CK39" s="27"/>
      <c r="CL39" t="str">
        <f t="shared" si="24"/>
        <v/>
      </c>
      <c r="CM39" t="str">
        <f t="shared" si="24"/>
        <v>Van ou taxi pour quartier Chinois</v>
      </c>
      <c r="CN39" s="27">
        <f t="shared" si="24"/>
        <v>100</v>
      </c>
      <c r="CO39" s="27">
        <f t="shared" si="24"/>
        <v>0</v>
      </c>
      <c r="CP39" s="27"/>
      <c r="CR39" t="s">
        <v>361</v>
      </c>
      <c r="CS39" s="27">
        <v>100</v>
      </c>
      <c r="CT39" s="27">
        <v>0</v>
      </c>
      <c r="CU39" s="65"/>
      <c r="CV39" t="str">
        <f t="shared" si="25"/>
        <v/>
      </c>
      <c r="CW39" t="str">
        <f t="shared" si="26"/>
        <v>Van ou taxi pour quartier Chinois</v>
      </c>
      <c r="CX39" s="27">
        <f t="shared" si="26"/>
        <v>100</v>
      </c>
      <c r="CY39" s="27">
        <f t="shared" si="26"/>
        <v>0</v>
      </c>
      <c r="CZ39" s="27"/>
      <c r="DA39" t="str">
        <f t="shared" si="27"/>
        <v/>
      </c>
      <c r="DB39" t="str">
        <f t="shared" si="28"/>
        <v>Van ou taxi pour quartier Chinois</v>
      </c>
      <c r="DC39" s="27">
        <f t="shared" si="28"/>
        <v>100</v>
      </c>
      <c r="DD39" s="27">
        <f t="shared" si="28"/>
        <v>0</v>
      </c>
      <c r="DE39" s="27"/>
      <c r="DF39" t="str">
        <f t="shared" si="29"/>
        <v/>
      </c>
      <c r="DG39" t="str">
        <f t="shared" si="30"/>
        <v>Van ou taxi pour quartier Chinois</v>
      </c>
      <c r="DH39" s="27">
        <f t="shared" si="30"/>
        <v>100</v>
      </c>
      <c r="DI39" s="27">
        <f t="shared" si="30"/>
        <v>0</v>
      </c>
      <c r="DJ39" s="27"/>
      <c r="DL39" t="s">
        <v>361</v>
      </c>
      <c r="DM39" s="27">
        <v>100</v>
      </c>
      <c r="DN39" s="27">
        <v>0</v>
      </c>
      <c r="DP39" t="str">
        <f t="shared" si="31"/>
        <v/>
      </c>
      <c r="DQ39" t="str">
        <f t="shared" si="32"/>
        <v>Van ou taxi pour quartier Chinois</v>
      </c>
      <c r="DR39" s="27">
        <f t="shared" si="32"/>
        <v>100</v>
      </c>
      <c r="DS39" s="27">
        <f t="shared" si="32"/>
        <v>0</v>
      </c>
      <c r="DU39" t="str">
        <f t="shared" si="33"/>
        <v/>
      </c>
      <c r="DV39" t="str">
        <f t="shared" si="33"/>
        <v>Van ou taxi pour quartier Chinois</v>
      </c>
      <c r="DW39" s="27">
        <f t="shared" si="33"/>
        <v>100</v>
      </c>
      <c r="DX39" s="27">
        <f t="shared" si="33"/>
        <v>0</v>
      </c>
      <c r="DZ39" t="str">
        <f t="shared" si="34"/>
        <v/>
      </c>
      <c r="EA39" t="str">
        <f t="shared" si="34"/>
        <v>Van ou taxi pour quartier Chinois</v>
      </c>
      <c r="EB39" s="27">
        <f t="shared" si="34"/>
        <v>100</v>
      </c>
      <c r="EC39" s="27">
        <f t="shared" si="34"/>
        <v>0</v>
      </c>
      <c r="EF39" t="s">
        <v>362</v>
      </c>
      <c r="EG39" s="27">
        <v>0</v>
      </c>
      <c r="EH39" s="27">
        <f>1400+912</f>
        <v>2312</v>
      </c>
      <c r="EI39" t="s">
        <v>25</v>
      </c>
      <c r="EJ39" t="str">
        <f t="shared" si="35"/>
        <v/>
      </c>
      <c r="EK39" t="str">
        <f t="shared" si="36"/>
        <v>Van pour emmener bagages en consignes + consigne</v>
      </c>
      <c r="EL39" s="27">
        <f t="shared" si="36"/>
        <v>0</v>
      </c>
      <c r="EM39" s="27">
        <f t="shared" si="36"/>
        <v>2312</v>
      </c>
      <c r="EO39" t="str">
        <f t="shared" si="37"/>
        <v/>
      </c>
      <c r="EP39" t="str">
        <f t="shared" si="37"/>
        <v>Van pour emmener bagages en consignes + consigne</v>
      </c>
      <c r="EQ39" s="27">
        <f t="shared" si="37"/>
        <v>0</v>
      </c>
      <c r="ER39" s="27">
        <f t="shared" si="37"/>
        <v>2312</v>
      </c>
      <c r="ET39" t="str">
        <f t="shared" si="38"/>
        <v/>
      </c>
      <c r="EU39" t="str">
        <f t="shared" si="38"/>
        <v>Van pour emmener bagages en consignes + consigne</v>
      </c>
      <c r="EV39" s="27">
        <f t="shared" si="38"/>
        <v>0</v>
      </c>
      <c r="EW39" s="27">
        <f t="shared" si="38"/>
        <v>2312</v>
      </c>
      <c r="EZ39" t="s">
        <v>362</v>
      </c>
      <c r="FA39" s="27">
        <v>0</v>
      </c>
      <c r="FB39" s="27">
        <f>1400+912</f>
        <v>2312</v>
      </c>
      <c r="FD39" t="str">
        <f t="shared" si="39"/>
        <v/>
      </c>
      <c r="FE39" t="str">
        <f t="shared" si="40"/>
        <v>Van pour emmener bagages en consignes + consigne</v>
      </c>
      <c r="FF39" s="27">
        <f t="shared" si="40"/>
        <v>0</v>
      </c>
      <c r="FG39" s="27">
        <f t="shared" si="40"/>
        <v>2312</v>
      </c>
      <c r="FI39" t="str">
        <f t="shared" si="41"/>
        <v/>
      </c>
      <c r="FJ39" t="str">
        <f t="shared" si="41"/>
        <v>Van pour emmener bagages en consignes + consigne</v>
      </c>
      <c r="FK39" s="27">
        <f t="shared" si="41"/>
        <v>0</v>
      </c>
      <c r="FL39" s="27">
        <f t="shared" si="41"/>
        <v>2312</v>
      </c>
      <c r="FN39" t="str">
        <f t="shared" si="42"/>
        <v/>
      </c>
      <c r="FO39" t="str">
        <f t="shared" si="42"/>
        <v>Van pour emmener bagages en consignes + consigne</v>
      </c>
      <c r="FP39" s="27">
        <f t="shared" si="42"/>
        <v>0</v>
      </c>
      <c r="FQ39" s="27">
        <f t="shared" si="42"/>
        <v>2312</v>
      </c>
      <c r="FS39" t="s">
        <v>362</v>
      </c>
      <c r="FT39" s="27">
        <v>0</v>
      </c>
      <c r="FU39" s="27">
        <f>1400+912</f>
        <v>2312</v>
      </c>
      <c r="FW39" t="str">
        <f t="shared" si="43"/>
        <v/>
      </c>
      <c r="FX39" t="str">
        <f t="shared" si="44"/>
        <v>Van pour emmener bagages en consignes + consigne</v>
      </c>
      <c r="FY39" s="27">
        <f t="shared" si="44"/>
        <v>0</v>
      </c>
      <c r="FZ39" s="27">
        <f t="shared" si="44"/>
        <v>2312</v>
      </c>
      <c r="GB39" t="str">
        <f t="shared" si="45"/>
        <v/>
      </c>
      <c r="GC39" t="str">
        <f t="shared" si="45"/>
        <v>Van pour emmener bagages en consignes + consigne</v>
      </c>
      <c r="GD39" s="27">
        <f t="shared" si="45"/>
        <v>0</v>
      </c>
      <c r="GE39" s="27">
        <f t="shared" si="45"/>
        <v>2312</v>
      </c>
      <c r="GG39" t="str">
        <f t="shared" si="46"/>
        <v/>
      </c>
      <c r="GH39" t="str">
        <f t="shared" si="46"/>
        <v>Van pour emmener bagages en consignes + consigne</v>
      </c>
      <c r="GI39" s="27">
        <f t="shared" si="46"/>
        <v>0</v>
      </c>
      <c r="GJ39" s="27">
        <f t="shared" si="46"/>
        <v>2312</v>
      </c>
      <c r="GL39" t="s">
        <v>362</v>
      </c>
      <c r="GM39" s="27">
        <v>0</v>
      </c>
      <c r="GN39" s="27">
        <f>1400+912</f>
        <v>2312</v>
      </c>
      <c r="GP39" t="str">
        <f t="shared" si="47"/>
        <v/>
      </c>
      <c r="GQ39" t="str">
        <f t="shared" si="48"/>
        <v>Van pour emmener bagages en consignes + consigne</v>
      </c>
      <c r="GR39" s="27">
        <f t="shared" si="48"/>
        <v>0</v>
      </c>
      <c r="GS39" s="27">
        <f t="shared" si="48"/>
        <v>2312</v>
      </c>
      <c r="GU39" t="str">
        <f t="shared" si="49"/>
        <v/>
      </c>
      <c r="GV39" t="str">
        <f t="shared" si="49"/>
        <v>Van pour emmener bagages en consignes + consigne</v>
      </c>
      <c r="GW39" s="27">
        <f t="shared" si="49"/>
        <v>0</v>
      </c>
      <c r="GX39" s="27">
        <f t="shared" si="49"/>
        <v>2312</v>
      </c>
      <c r="GZ39" t="str">
        <f t="shared" si="50"/>
        <v/>
      </c>
      <c r="HA39" t="str">
        <f t="shared" si="50"/>
        <v>Van pour emmener bagages en consignes + consigne</v>
      </c>
      <c r="HB39" s="27">
        <f t="shared" si="50"/>
        <v>0</v>
      </c>
      <c r="HC39" s="27">
        <f t="shared" si="50"/>
        <v>2312</v>
      </c>
      <c r="HE39" t="s">
        <v>363</v>
      </c>
      <c r="HF39" s="27">
        <v>100</v>
      </c>
      <c r="HG39" s="27">
        <v>0</v>
      </c>
      <c r="HI39" t="str">
        <f t="shared" si="51"/>
        <v/>
      </c>
      <c r="HJ39" t="str">
        <f t="shared" si="52"/>
        <v>Départ à 8h pour Ayyuthaya (visites)</v>
      </c>
      <c r="HK39">
        <f t="shared" si="52"/>
        <v>100</v>
      </c>
      <c r="HL39">
        <f t="shared" si="52"/>
        <v>0</v>
      </c>
      <c r="HN39" t="str">
        <f t="shared" si="53"/>
        <v/>
      </c>
      <c r="HO39" t="str">
        <f t="shared" si="53"/>
        <v>Départ à 8h pour Ayyuthaya (visites)</v>
      </c>
      <c r="HP39">
        <f t="shared" si="53"/>
        <v>100</v>
      </c>
      <c r="HQ39">
        <f t="shared" si="53"/>
        <v>0</v>
      </c>
      <c r="HS39" t="str">
        <f t="shared" si="54"/>
        <v/>
      </c>
      <c r="HT39" t="str">
        <f t="shared" si="54"/>
        <v>Départ à 8h pour Ayyuthaya (visites)</v>
      </c>
      <c r="HU39">
        <f t="shared" si="54"/>
        <v>100</v>
      </c>
      <c r="HV39">
        <f t="shared" si="54"/>
        <v>0</v>
      </c>
      <c r="HX39" t="s">
        <v>363</v>
      </c>
      <c r="HY39" s="27">
        <v>100</v>
      </c>
      <c r="HZ39" s="27">
        <v>0</v>
      </c>
      <c r="IB39" t="str">
        <f t="shared" si="55"/>
        <v/>
      </c>
      <c r="IC39" t="str">
        <f t="shared" si="56"/>
        <v>Départ à 8h pour Ayyuthaya (visites)</v>
      </c>
      <c r="ID39">
        <f t="shared" si="56"/>
        <v>100</v>
      </c>
      <c r="IE39">
        <f t="shared" si="56"/>
        <v>0</v>
      </c>
      <c r="IG39" t="str">
        <f t="shared" si="57"/>
        <v/>
      </c>
      <c r="IH39" t="str">
        <f t="shared" si="58"/>
        <v>Départ à 8h pour Ayyuthaya (visites)</v>
      </c>
      <c r="II39">
        <f t="shared" si="58"/>
        <v>100</v>
      </c>
      <c r="IJ39">
        <f t="shared" si="58"/>
        <v>0</v>
      </c>
      <c r="IL39" t="str">
        <f t="shared" si="59"/>
        <v/>
      </c>
      <c r="IM39" t="str">
        <f t="shared" si="60"/>
        <v>Départ à 8h pour Ayyuthaya (visites)</v>
      </c>
      <c r="IN39">
        <f t="shared" si="60"/>
        <v>100</v>
      </c>
      <c r="IO39">
        <f t="shared" si="60"/>
        <v>0</v>
      </c>
      <c r="IR39" t="s">
        <v>263</v>
      </c>
      <c r="IV39" s="65"/>
      <c r="IW39" s="65">
        <v>3500</v>
      </c>
      <c r="IZ39" t="str">
        <f t="shared" si="61"/>
        <v>Van à la journée</v>
      </c>
      <c r="JD39" s="27">
        <f t="shared" si="62"/>
        <v>0</v>
      </c>
      <c r="JE39" s="65">
        <f t="shared" si="62"/>
        <v>3500</v>
      </c>
      <c r="JH39" t="str">
        <f t="shared" si="63"/>
        <v>Van à la journée</v>
      </c>
      <c r="JL39" s="27">
        <f t="shared" si="64"/>
        <v>0</v>
      </c>
      <c r="JM39" s="65">
        <f t="shared" si="64"/>
        <v>3500</v>
      </c>
      <c r="JP39" t="str">
        <f t="shared" si="65"/>
        <v>Van à la journée</v>
      </c>
      <c r="JT39" s="27">
        <f t="shared" si="66"/>
        <v>0</v>
      </c>
      <c r="JU39" s="65">
        <f t="shared" si="66"/>
        <v>3500</v>
      </c>
      <c r="JX39" t="s">
        <v>263</v>
      </c>
      <c r="JZ39" s="65"/>
      <c r="KA39" s="65">
        <v>3500</v>
      </c>
      <c r="KD39" t="s">
        <v>364</v>
      </c>
      <c r="KF39" s="27">
        <f t="shared" si="67"/>
        <v>0</v>
      </c>
      <c r="KG39" s="65">
        <f t="shared" si="67"/>
        <v>3500</v>
      </c>
      <c r="KJ39" t="s">
        <v>364</v>
      </c>
      <c r="KL39" s="27">
        <f t="shared" si="68"/>
        <v>0</v>
      </c>
      <c r="KM39" s="65">
        <f t="shared" si="68"/>
        <v>3500</v>
      </c>
      <c r="KP39" t="s">
        <v>364</v>
      </c>
      <c r="KR39" s="27">
        <f t="shared" si="69"/>
        <v>0</v>
      </c>
      <c r="KS39" s="65">
        <f t="shared" si="69"/>
        <v>3500</v>
      </c>
      <c r="KV39" t="s">
        <v>263</v>
      </c>
      <c r="KX39" s="65"/>
      <c r="KY39" s="65">
        <v>3500</v>
      </c>
      <c r="LB39" t="s">
        <v>364</v>
      </c>
      <c r="LD39" s="27">
        <f t="shared" si="70"/>
        <v>0</v>
      </c>
      <c r="LE39" s="65">
        <f t="shared" si="70"/>
        <v>3500</v>
      </c>
      <c r="LH39" t="str">
        <f t="shared" si="71"/>
        <v>Tom à la journée</v>
      </c>
      <c r="LJ39" s="27">
        <f t="shared" si="72"/>
        <v>0</v>
      </c>
      <c r="LK39" s="65">
        <f t="shared" si="72"/>
        <v>3500</v>
      </c>
      <c r="LN39" t="str">
        <f t="shared" si="73"/>
        <v>Tom à la journée</v>
      </c>
      <c r="LP39" s="27">
        <f t="shared" si="74"/>
        <v>0</v>
      </c>
      <c r="LQ39" s="65">
        <f t="shared" si="74"/>
        <v>3500</v>
      </c>
      <c r="LT39" t="s">
        <v>263</v>
      </c>
      <c r="LV39" s="65"/>
      <c r="LW39" s="65">
        <v>3500</v>
      </c>
      <c r="LZ39" t="str">
        <f t="shared" si="75"/>
        <v>Van à la journée</v>
      </c>
      <c r="MB39" s="27">
        <f t="shared" si="76"/>
        <v>0</v>
      </c>
      <c r="MC39" s="65">
        <f t="shared" si="76"/>
        <v>3500</v>
      </c>
      <c r="MF39" t="str">
        <f t="shared" si="77"/>
        <v>Van à la journée</v>
      </c>
      <c r="MH39" s="27">
        <f t="shared" si="78"/>
        <v>0</v>
      </c>
      <c r="MI39" s="65">
        <f t="shared" si="78"/>
        <v>3500</v>
      </c>
      <c r="ML39" t="str">
        <f t="shared" si="79"/>
        <v>Van à la journée</v>
      </c>
      <c r="MN39" s="27">
        <f t="shared" si="80"/>
        <v>0</v>
      </c>
      <c r="MO39" s="65">
        <f t="shared" si="80"/>
        <v>3500</v>
      </c>
      <c r="MQ39" t="s">
        <v>263</v>
      </c>
      <c r="MS39" s="27"/>
      <c r="MT39" s="27">
        <v>2600</v>
      </c>
      <c r="MW39" t="str">
        <f t="shared" si="81"/>
        <v>Van à la journée</v>
      </c>
      <c r="MY39" s="27">
        <f t="shared" si="82"/>
        <v>0</v>
      </c>
      <c r="MZ39" s="65">
        <f t="shared" si="82"/>
        <v>2600</v>
      </c>
      <c r="NC39" t="str">
        <f t="shared" si="83"/>
        <v>Van à la journée</v>
      </c>
      <c r="NE39" s="27">
        <f t="shared" si="84"/>
        <v>0</v>
      </c>
      <c r="NF39" s="65">
        <f t="shared" si="84"/>
        <v>2600</v>
      </c>
      <c r="NI39" t="str">
        <f t="shared" si="85"/>
        <v>Van à la journée</v>
      </c>
      <c r="NK39" s="27">
        <f t="shared" si="86"/>
        <v>0</v>
      </c>
      <c r="NL39" s="65">
        <f t="shared" si="86"/>
        <v>2600</v>
      </c>
      <c r="NM39" t="s">
        <v>348</v>
      </c>
      <c r="NN39" t="s">
        <v>365</v>
      </c>
      <c r="NQ39" s="65">
        <v>3500</v>
      </c>
      <c r="NS39" t="s">
        <v>348</v>
      </c>
      <c r="NT39" t="str">
        <f t="shared" si="87"/>
        <v>ganesha park (van à la journée)</v>
      </c>
      <c r="NV39" s="27">
        <f t="shared" si="88"/>
        <v>0</v>
      </c>
      <c r="NW39" s="65">
        <f t="shared" si="88"/>
        <v>3500</v>
      </c>
      <c r="NY39" t="s">
        <v>348</v>
      </c>
      <c r="NZ39" t="str">
        <f t="shared" si="89"/>
        <v>ganesha park (van à la journée)</v>
      </c>
      <c r="OB39" s="27">
        <f t="shared" si="90"/>
        <v>0</v>
      </c>
      <c r="OC39" s="65">
        <f t="shared" si="90"/>
        <v>3500</v>
      </c>
      <c r="OE39" t="s">
        <v>348</v>
      </c>
      <c r="OF39" t="str">
        <f t="shared" si="91"/>
        <v>ganesha park (van à la journée)</v>
      </c>
      <c r="OH39" s="27">
        <f t="shared" si="92"/>
        <v>0</v>
      </c>
      <c r="OI39" s="65">
        <f t="shared" si="92"/>
        <v>3500</v>
      </c>
      <c r="OL39" s="25" t="s">
        <v>300</v>
      </c>
      <c r="ON39" s="27"/>
      <c r="OO39" s="65"/>
      <c r="OR39" t="str">
        <f t="shared" si="93"/>
        <v>Départ à 13h pour Choui Fong</v>
      </c>
      <c r="OT39" s="27">
        <f t="shared" si="94"/>
        <v>0</v>
      </c>
      <c r="OU39" s="65">
        <f t="shared" si="94"/>
        <v>0</v>
      </c>
      <c r="OX39" t="str">
        <f t="shared" si="95"/>
        <v>Départ à 13h pour Choui Fong</v>
      </c>
      <c r="OZ39" s="27">
        <f t="shared" si="96"/>
        <v>0</v>
      </c>
      <c r="PA39" s="65">
        <f t="shared" si="96"/>
        <v>0</v>
      </c>
      <c r="PD39" t="str">
        <f t="shared" si="97"/>
        <v>Départ à 13h pour Choui Fong</v>
      </c>
      <c r="PF39" s="27">
        <f t="shared" si="98"/>
        <v>0</v>
      </c>
      <c r="PG39" s="65">
        <f t="shared" si="98"/>
        <v>0</v>
      </c>
      <c r="PJ39" t="s">
        <v>366</v>
      </c>
      <c r="PM39" s="27">
        <v>1000</v>
      </c>
      <c r="PP39" t="str">
        <f t="shared" si="99"/>
        <v>16h apéro Tassou</v>
      </c>
      <c r="PR39">
        <f t="shared" si="100"/>
        <v>0</v>
      </c>
      <c r="PS39">
        <f t="shared" si="100"/>
        <v>1000</v>
      </c>
      <c r="PV39" t="str">
        <f t="shared" si="101"/>
        <v>16h apéro Tassou</v>
      </c>
      <c r="PX39">
        <f t="shared" si="102"/>
        <v>0</v>
      </c>
      <c r="PY39">
        <f t="shared" si="102"/>
        <v>1000</v>
      </c>
      <c r="QB39" t="str">
        <f t="shared" si="103"/>
        <v>16h apéro Tassou</v>
      </c>
      <c r="QD39">
        <f t="shared" si="104"/>
        <v>0</v>
      </c>
      <c r="QE39">
        <f t="shared" si="104"/>
        <v>1000</v>
      </c>
      <c r="QH39" t="s">
        <v>366</v>
      </c>
      <c r="QJ39" s="27">
        <v>1000</v>
      </c>
      <c r="QN39" t="str">
        <f t="shared" si="105"/>
        <v>16h apéro Tassou</v>
      </c>
      <c r="QO39">
        <f t="shared" si="105"/>
        <v>0</v>
      </c>
      <c r="QP39">
        <f t="shared" si="105"/>
        <v>1000</v>
      </c>
      <c r="QT39" t="str">
        <f t="shared" si="106"/>
        <v>16h apéro Tassou</v>
      </c>
      <c r="QU39">
        <f t="shared" si="106"/>
        <v>0</v>
      </c>
      <c r="QV39">
        <f t="shared" si="106"/>
        <v>1000</v>
      </c>
      <c r="QZ39" t="str">
        <f t="shared" si="107"/>
        <v>16h apéro Tassou</v>
      </c>
      <c r="RA39">
        <f t="shared" si="107"/>
        <v>0</v>
      </c>
      <c r="RB39">
        <f t="shared" si="107"/>
        <v>1000</v>
      </c>
      <c r="RD39" t="s">
        <v>366</v>
      </c>
      <c r="RF39" s="27">
        <v>1000</v>
      </c>
      <c r="RI39" t="str">
        <f t="shared" si="108"/>
        <v>16h apéro Tassou</v>
      </c>
      <c r="RJ39">
        <f t="shared" si="108"/>
        <v>0</v>
      </c>
      <c r="RK39">
        <f t="shared" si="108"/>
        <v>1000</v>
      </c>
      <c r="RN39" t="str">
        <f t="shared" si="109"/>
        <v>16h apéro Tassou</v>
      </c>
      <c r="RO39">
        <f t="shared" si="109"/>
        <v>0</v>
      </c>
      <c r="RP39">
        <f t="shared" si="109"/>
        <v>1000</v>
      </c>
      <c r="RS39" t="str">
        <f t="shared" si="110"/>
        <v>16h apéro Tassou</v>
      </c>
      <c r="RT39">
        <f t="shared" si="110"/>
        <v>0</v>
      </c>
      <c r="RU39">
        <f t="shared" si="110"/>
        <v>1000</v>
      </c>
      <c r="RW39" s="25" t="s">
        <v>367</v>
      </c>
      <c r="RX39">
        <v>500</v>
      </c>
      <c r="SA39">
        <f t="shared" si="111"/>
        <v>0</v>
      </c>
      <c r="SB39" t="str">
        <f t="shared" si="111"/>
        <v xml:space="preserve">nuit chez l'habitant  </v>
      </c>
      <c r="SC39">
        <f t="shared" si="111"/>
        <v>500</v>
      </c>
      <c r="SD39">
        <f t="shared" si="111"/>
        <v>0</v>
      </c>
      <c r="SF39">
        <f t="shared" si="112"/>
        <v>0</v>
      </c>
      <c r="SG39" t="str">
        <f t="shared" si="112"/>
        <v xml:space="preserve">nuit chez l'habitant  </v>
      </c>
      <c r="SH39">
        <f t="shared" si="112"/>
        <v>500</v>
      </c>
      <c r="SI39">
        <f t="shared" si="112"/>
        <v>0</v>
      </c>
      <c r="SK39">
        <f t="shared" si="113"/>
        <v>0</v>
      </c>
      <c r="SL39" t="str">
        <f t="shared" si="113"/>
        <v xml:space="preserve">nuit chez l'habitant  </v>
      </c>
      <c r="SM39">
        <f t="shared" si="113"/>
        <v>500</v>
      </c>
      <c r="SN39">
        <f t="shared" si="113"/>
        <v>0</v>
      </c>
      <c r="SR39" s="25" t="s">
        <v>284</v>
      </c>
      <c r="SS39" s="65">
        <v>80</v>
      </c>
      <c r="ST39" s="65"/>
      <c r="SW39" t="str">
        <f t="shared" si="114"/>
        <v>Maison noire</v>
      </c>
      <c r="SX39">
        <f t="shared" si="114"/>
        <v>80</v>
      </c>
      <c r="SY39">
        <f t="shared" si="114"/>
        <v>0</v>
      </c>
      <c r="TB39" t="str">
        <f t="shared" si="115"/>
        <v>Maison noire</v>
      </c>
      <c r="TC39">
        <f t="shared" si="115"/>
        <v>80</v>
      </c>
      <c r="TD39">
        <f t="shared" si="115"/>
        <v>0</v>
      </c>
      <c r="TG39" t="str">
        <f t="shared" si="116"/>
        <v>Maison noire</v>
      </c>
      <c r="TH39">
        <f t="shared" si="116"/>
        <v>80</v>
      </c>
      <c r="TI39">
        <f t="shared" si="116"/>
        <v>0</v>
      </c>
    </row>
    <row r="40" spans="1:529" x14ac:dyDescent="0.25">
      <c r="B40" t="s">
        <v>368</v>
      </c>
      <c r="F40" s="27">
        <v>50</v>
      </c>
      <c r="G40" s="27">
        <v>0</v>
      </c>
      <c r="I40" t="str">
        <f t="shared" si="1"/>
        <v/>
      </c>
      <c r="J40" t="str">
        <f t="shared" si="2"/>
        <v>Visite Buddha en or</v>
      </c>
      <c r="N40" s="27">
        <f t="shared" si="3"/>
        <v>50</v>
      </c>
      <c r="O40" s="27">
        <f t="shared" si="3"/>
        <v>0</v>
      </c>
      <c r="P40" s="27"/>
      <c r="Q40" t="str">
        <f t="shared" si="4"/>
        <v/>
      </c>
      <c r="R40" t="str">
        <f t="shared" si="4"/>
        <v>Visite Buddha en or</v>
      </c>
      <c r="V40" s="27">
        <f t="shared" si="5"/>
        <v>50</v>
      </c>
      <c r="W40" s="27">
        <f t="shared" si="5"/>
        <v>0</v>
      </c>
      <c r="X40" s="27"/>
      <c r="Y40" t="str">
        <f t="shared" si="6"/>
        <v/>
      </c>
      <c r="Z40" t="str">
        <f t="shared" si="6"/>
        <v>Visite Buddha en or</v>
      </c>
      <c r="AD40" s="27">
        <f t="shared" si="7"/>
        <v>50</v>
      </c>
      <c r="AE40" s="27">
        <f t="shared" si="7"/>
        <v>0</v>
      </c>
      <c r="AG40" t="s">
        <v>368</v>
      </c>
      <c r="AI40">
        <v>50</v>
      </c>
      <c r="AJ40" s="27">
        <v>0</v>
      </c>
      <c r="AK40" s="27"/>
      <c r="AL40" t="str">
        <f t="shared" si="8"/>
        <v/>
      </c>
      <c r="AM40" t="str">
        <f t="shared" si="9"/>
        <v>Visite Buddha en or</v>
      </c>
      <c r="AO40" s="27">
        <f t="shared" si="10"/>
        <v>50</v>
      </c>
      <c r="AP40" s="27">
        <f t="shared" si="10"/>
        <v>0</v>
      </c>
      <c r="AQ40" s="27"/>
      <c r="AR40" t="str">
        <f t="shared" si="11"/>
        <v/>
      </c>
      <c r="AS40" t="str">
        <f t="shared" si="11"/>
        <v>Visite Buddha en or</v>
      </c>
      <c r="AU40" s="27">
        <f t="shared" si="12"/>
        <v>50</v>
      </c>
      <c r="AV40" s="27">
        <f t="shared" si="12"/>
        <v>0</v>
      </c>
      <c r="AW40" s="27"/>
      <c r="AX40" t="str">
        <f t="shared" si="13"/>
        <v/>
      </c>
      <c r="AY40" t="str">
        <f t="shared" si="13"/>
        <v>Visite Buddha en or</v>
      </c>
      <c r="BA40" s="27">
        <f t="shared" si="14"/>
        <v>50</v>
      </c>
      <c r="BB40" s="27">
        <f t="shared" si="14"/>
        <v>0</v>
      </c>
      <c r="BC40" s="27"/>
      <c r="BE40" t="s">
        <v>368</v>
      </c>
      <c r="BF40">
        <v>50</v>
      </c>
      <c r="BG40" s="27">
        <v>0</v>
      </c>
      <c r="BH40" s="65"/>
      <c r="BI40" t="str">
        <f t="shared" si="15"/>
        <v/>
      </c>
      <c r="BJ40" t="str">
        <f t="shared" si="16"/>
        <v>Visite Buddha en or</v>
      </c>
      <c r="BK40" s="27">
        <f t="shared" si="16"/>
        <v>50</v>
      </c>
      <c r="BL40" s="27">
        <f t="shared" si="16"/>
        <v>0</v>
      </c>
      <c r="BM40" s="27"/>
      <c r="BN40" t="str">
        <f t="shared" si="17"/>
        <v/>
      </c>
      <c r="BO40" t="str">
        <f t="shared" si="17"/>
        <v>Visite Buddha en or</v>
      </c>
      <c r="BP40" s="27">
        <f t="shared" si="17"/>
        <v>50</v>
      </c>
      <c r="BQ40" s="27">
        <f t="shared" si="17"/>
        <v>0</v>
      </c>
      <c r="BR40" s="27"/>
      <c r="BS40" s="27" t="str">
        <f t="shared" si="18"/>
        <v/>
      </c>
      <c r="BT40" t="str">
        <f t="shared" si="18"/>
        <v>Visite Buddha en or</v>
      </c>
      <c r="BU40" s="27">
        <f t="shared" si="18"/>
        <v>50</v>
      </c>
      <c r="BV40" s="27">
        <f t="shared" si="18"/>
        <v>0</v>
      </c>
      <c r="BX40" t="s">
        <v>368</v>
      </c>
      <c r="BY40">
        <v>50</v>
      </c>
      <c r="BZ40" s="27">
        <v>0</v>
      </c>
      <c r="CA40" s="65"/>
      <c r="CB40" t="str">
        <f t="shared" si="19"/>
        <v/>
      </c>
      <c r="CC40" t="str">
        <f t="shared" si="20"/>
        <v>Visite Buddha en or</v>
      </c>
      <c r="CD40" s="27">
        <f t="shared" si="20"/>
        <v>50</v>
      </c>
      <c r="CE40" s="27">
        <f t="shared" si="20"/>
        <v>0</v>
      </c>
      <c r="CF40" s="27"/>
      <c r="CG40" t="str">
        <f t="shared" si="21"/>
        <v/>
      </c>
      <c r="CH40" t="str">
        <f t="shared" si="21"/>
        <v>Visite Buddha en or</v>
      </c>
      <c r="CI40" s="27">
        <f t="shared" si="22"/>
        <v>50</v>
      </c>
      <c r="CJ40" s="27">
        <f t="shared" si="23"/>
        <v>0</v>
      </c>
      <c r="CK40" s="27"/>
      <c r="CL40" t="str">
        <f t="shared" si="24"/>
        <v/>
      </c>
      <c r="CM40" t="str">
        <f t="shared" si="24"/>
        <v>Visite Buddha en or</v>
      </c>
      <c r="CN40" s="27">
        <f t="shared" si="24"/>
        <v>50</v>
      </c>
      <c r="CO40" s="27">
        <f t="shared" si="24"/>
        <v>0</v>
      </c>
      <c r="CP40" s="27"/>
      <c r="CR40" t="s">
        <v>368</v>
      </c>
      <c r="CS40">
        <v>50</v>
      </c>
      <c r="CT40" s="27">
        <v>0</v>
      </c>
      <c r="CU40" s="65"/>
      <c r="CV40" t="str">
        <f t="shared" si="25"/>
        <v/>
      </c>
      <c r="CW40" t="str">
        <f t="shared" si="26"/>
        <v>Visite Buddha en or</v>
      </c>
      <c r="CX40" s="27">
        <f t="shared" si="26"/>
        <v>50</v>
      </c>
      <c r="CY40" s="27">
        <f t="shared" si="26"/>
        <v>0</v>
      </c>
      <c r="CZ40" s="27"/>
      <c r="DA40" t="str">
        <f t="shared" si="27"/>
        <v/>
      </c>
      <c r="DB40" t="str">
        <f t="shared" si="28"/>
        <v>Visite Buddha en or</v>
      </c>
      <c r="DC40" s="27">
        <f t="shared" si="28"/>
        <v>50</v>
      </c>
      <c r="DD40" s="27">
        <f t="shared" si="28"/>
        <v>0</v>
      </c>
      <c r="DE40" s="27"/>
      <c r="DF40" t="str">
        <f t="shared" si="29"/>
        <v/>
      </c>
      <c r="DG40" t="str">
        <f t="shared" si="30"/>
        <v>Visite Buddha en or</v>
      </c>
      <c r="DH40" s="27">
        <f t="shared" si="30"/>
        <v>50</v>
      </c>
      <c r="DI40" s="27">
        <f t="shared" si="30"/>
        <v>0</v>
      </c>
      <c r="DJ40" s="27"/>
      <c r="DL40" t="s">
        <v>368</v>
      </c>
      <c r="DM40">
        <v>100</v>
      </c>
      <c r="DN40" s="27">
        <v>0</v>
      </c>
      <c r="DP40" t="str">
        <f t="shared" si="31"/>
        <v/>
      </c>
      <c r="DQ40" t="str">
        <f t="shared" si="32"/>
        <v>Visite Buddha en or</v>
      </c>
      <c r="DR40" s="27">
        <f t="shared" si="32"/>
        <v>100</v>
      </c>
      <c r="DS40" s="27">
        <f t="shared" si="32"/>
        <v>0</v>
      </c>
      <c r="DU40" t="str">
        <f t="shared" si="33"/>
        <v/>
      </c>
      <c r="DV40" t="str">
        <f t="shared" si="33"/>
        <v>Visite Buddha en or</v>
      </c>
      <c r="DW40" s="27">
        <f t="shared" si="33"/>
        <v>100</v>
      </c>
      <c r="DX40" s="27">
        <f t="shared" si="33"/>
        <v>0</v>
      </c>
      <c r="DZ40" t="str">
        <f t="shared" si="34"/>
        <v/>
      </c>
      <c r="EA40" t="str">
        <f t="shared" si="34"/>
        <v>Visite Buddha en or</v>
      </c>
      <c r="EB40" s="27">
        <f t="shared" si="34"/>
        <v>100</v>
      </c>
      <c r="EC40" s="27">
        <f t="shared" si="34"/>
        <v>0</v>
      </c>
      <c r="EF40" t="s">
        <v>236</v>
      </c>
      <c r="EG40" s="27">
        <v>1620</v>
      </c>
      <c r="EH40" s="27">
        <v>0</v>
      </c>
      <c r="EJ40" t="str">
        <f t="shared" si="35"/>
        <v/>
      </c>
      <c r="EK40" t="str">
        <f t="shared" si="36"/>
        <v>Hôtel New Siam Palace ville</v>
      </c>
      <c r="EL40" s="27">
        <f t="shared" si="36"/>
        <v>1620</v>
      </c>
      <c r="EM40" s="27">
        <f t="shared" si="36"/>
        <v>0</v>
      </c>
      <c r="EO40" t="str">
        <f t="shared" si="37"/>
        <v/>
      </c>
      <c r="EP40" t="str">
        <f t="shared" si="37"/>
        <v>Hôtel New Siam Palace ville</v>
      </c>
      <c r="EQ40" s="27">
        <f t="shared" si="37"/>
        <v>1620</v>
      </c>
      <c r="ER40" s="27">
        <f t="shared" si="37"/>
        <v>0</v>
      </c>
      <c r="ET40" t="str">
        <f t="shared" si="38"/>
        <v/>
      </c>
      <c r="EU40" t="str">
        <f t="shared" si="38"/>
        <v>Hôtel New Siam Palace ville</v>
      </c>
      <c r="EV40" s="27">
        <f t="shared" si="38"/>
        <v>1620</v>
      </c>
      <c r="EW40" s="27">
        <f t="shared" si="38"/>
        <v>0</v>
      </c>
      <c r="EZ40" t="s">
        <v>236</v>
      </c>
      <c r="FA40" s="27">
        <v>1620</v>
      </c>
      <c r="FB40" s="27">
        <v>0</v>
      </c>
      <c r="FD40" t="str">
        <f t="shared" si="39"/>
        <v/>
      </c>
      <c r="FE40" t="str">
        <f t="shared" si="40"/>
        <v>Hôtel New Siam Palace ville</v>
      </c>
      <c r="FF40" s="27">
        <f t="shared" si="40"/>
        <v>1620</v>
      </c>
      <c r="FG40" s="27">
        <f t="shared" si="40"/>
        <v>0</v>
      </c>
      <c r="FI40" t="str">
        <f t="shared" si="41"/>
        <v/>
      </c>
      <c r="FJ40" t="str">
        <f t="shared" si="41"/>
        <v>Hôtel New Siam Palace ville</v>
      </c>
      <c r="FK40" s="27">
        <f t="shared" si="41"/>
        <v>1620</v>
      </c>
      <c r="FL40" s="27">
        <f t="shared" si="41"/>
        <v>0</v>
      </c>
      <c r="FN40" t="str">
        <f t="shared" si="42"/>
        <v/>
      </c>
      <c r="FO40" t="str">
        <f t="shared" si="42"/>
        <v>Hôtel New Siam Palace ville</v>
      </c>
      <c r="FP40" s="27">
        <f t="shared" si="42"/>
        <v>1620</v>
      </c>
      <c r="FQ40" s="27">
        <f t="shared" si="42"/>
        <v>0</v>
      </c>
      <c r="FS40" t="s">
        <v>236</v>
      </c>
      <c r="FT40" s="27">
        <v>1620</v>
      </c>
      <c r="FU40" s="27">
        <v>0</v>
      </c>
      <c r="FW40" t="str">
        <f t="shared" si="43"/>
        <v/>
      </c>
      <c r="FX40" t="str">
        <f t="shared" si="44"/>
        <v>Hôtel New Siam Palace ville</v>
      </c>
      <c r="FY40" s="27">
        <f t="shared" si="44"/>
        <v>1620</v>
      </c>
      <c r="FZ40" s="27">
        <f t="shared" si="44"/>
        <v>0</v>
      </c>
      <c r="GB40" t="str">
        <f t="shared" si="45"/>
        <v/>
      </c>
      <c r="GC40" t="str">
        <f t="shared" si="45"/>
        <v>Hôtel New Siam Palace ville</v>
      </c>
      <c r="GD40" s="27">
        <f t="shared" si="45"/>
        <v>1620</v>
      </c>
      <c r="GE40" s="27">
        <f t="shared" si="45"/>
        <v>0</v>
      </c>
      <c r="GG40" t="str">
        <f t="shared" si="46"/>
        <v/>
      </c>
      <c r="GH40" t="str">
        <f t="shared" si="46"/>
        <v>Hôtel New Siam Palace ville</v>
      </c>
      <c r="GI40" s="27">
        <f t="shared" si="46"/>
        <v>1620</v>
      </c>
      <c r="GJ40" s="27">
        <f t="shared" si="46"/>
        <v>0</v>
      </c>
      <c r="GL40" t="s">
        <v>236</v>
      </c>
      <c r="GM40" s="27">
        <v>1620</v>
      </c>
      <c r="GN40" s="27">
        <v>0</v>
      </c>
      <c r="GP40" t="str">
        <f t="shared" si="47"/>
        <v/>
      </c>
      <c r="GQ40" t="str">
        <f t="shared" si="48"/>
        <v>Hôtel New Siam Palace ville</v>
      </c>
      <c r="GR40" s="27">
        <f t="shared" si="48"/>
        <v>1620</v>
      </c>
      <c r="GS40" s="27">
        <f t="shared" si="48"/>
        <v>0</v>
      </c>
      <c r="GU40" t="str">
        <f t="shared" si="49"/>
        <v/>
      </c>
      <c r="GV40" t="str">
        <f t="shared" si="49"/>
        <v>Hôtel New Siam Palace ville</v>
      </c>
      <c r="GW40" s="27">
        <f t="shared" si="49"/>
        <v>1620</v>
      </c>
      <c r="GX40" s="27">
        <f t="shared" si="49"/>
        <v>0</v>
      </c>
      <c r="GZ40" t="str">
        <f t="shared" si="50"/>
        <v/>
      </c>
      <c r="HA40" t="str">
        <f t="shared" si="50"/>
        <v>Hôtel New Siam Palace ville</v>
      </c>
      <c r="HB40" s="27">
        <f t="shared" si="50"/>
        <v>1620</v>
      </c>
      <c r="HC40" s="27">
        <f t="shared" si="50"/>
        <v>0</v>
      </c>
      <c r="HE40" t="s">
        <v>369</v>
      </c>
      <c r="HF40" s="27">
        <v>100</v>
      </c>
      <c r="HG40" s="27">
        <v>0</v>
      </c>
      <c r="HI40" t="str">
        <f t="shared" si="51"/>
        <v/>
      </c>
      <c r="HJ40" t="str">
        <f t="shared" si="52"/>
        <v xml:space="preserve">Visite de Bang Pa In </v>
      </c>
      <c r="HK40">
        <f t="shared" si="52"/>
        <v>100</v>
      </c>
      <c r="HL40">
        <f t="shared" si="52"/>
        <v>0</v>
      </c>
      <c r="HN40" t="str">
        <f t="shared" si="53"/>
        <v/>
      </c>
      <c r="HO40" t="str">
        <f t="shared" si="53"/>
        <v xml:space="preserve">Visite de Bang Pa In </v>
      </c>
      <c r="HP40">
        <f t="shared" si="53"/>
        <v>100</v>
      </c>
      <c r="HQ40">
        <f t="shared" si="53"/>
        <v>0</v>
      </c>
      <c r="HS40" t="str">
        <f t="shared" si="54"/>
        <v/>
      </c>
      <c r="HT40" t="str">
        <f t="shared" si="54"/>
        <v xml:space="preserve">Visite de Bang Pa In </v>
      </c>
      <c r="HU40">
        <f t="shared" si="54"/>
        <v>100</v>
      </c>
      <c r="HV40">
        <f t="shared" si="54"/>
        <v>0</v>
      </c>
      <c r="HX40" t="s">
        <v>369</v>
      </c>
      <c r="HY40" s="27">
        <v>100</v>
      </c>
      <c r="HZ40" s="27">
        <v>0</v>
      </c>
      <c r="IB40" t="str">
        <f t="shared" si="55"/>
        <v/>
      </c>
      <c r="IC40" t="str">
        <f t="shared" si="56"/>
        <v xml:space="preserve">Visite de Bang Pa In </v>
      </c>
      <c r="ID40">
        <f t="shared" si="56"/>
        <v>100</v>
      </c>
      <c r="IE40">
        <f t="shared" si="56"/>
        <v>0</v>
      </c>
      <c r="IG40" t="str">
        <f t="shared" si="57"/>
        <v/>
      </c>
      <c r="IH40" t="str">
        <f t="shared" si="58"/>
        <v xml:space="preserve">Visite de Bang Pa In </v>
      </c>
      <c r="II40">
        <f t="shared" si="58"/>
        <v>100</v>
      </c>
      <c r="IJ40">
        <f t="shared" si="58"/>
        <v>0</v>
      </c>
      <c r="IL40" t="str">
        <f t="shared" si="59"/>
        <v/>
      </c>
      <c r="IM40" t="str">
        <f t="shared" si="60"/>
        <v xml:space="preserve">Visite de Bang Pa In </v>
      </c>
      <c r="IN40">
        <f t="shared" si="60"/>
        <v>100</v>
      </c>
      <c r="IO40">
        <f t="shared" si="60"/>
        <v>0</v>
      </c>
      <c r="IR40" t="s">
        <v>370</v>
      </c>
      <c r="IV40" s="65"/>
      <c r="IW40" s="65">
        <v>0</v>
      </c>
      <c r="IZ40" t="str">
        <f t="shared" si="61"/>
        <v>Déjeuner Ayutthaya</v>
      </c>
      <c r="JD40" s="27">
        <f t="shared" si="62"/>
        <v>0</v>
      </c>
      <c r="JE40" s="65">
        <f t="shared" si="62"/>
        <v>0</v>
      </c>
      <c r="JH40" t="str">
        <f t="shared" si="63"/>
        <v>Déjeuner Ayutthaya</v>
      </c>
      <c r="JL40" s="27">
        <f t="shared" si="64"/>
        <v>0</v>
      </c>
      <c r="JM40" s="65">
        <f t="shared" si="64"/>
        <v>0</v>
      </c>
      <c r="JP40" t="str">
        <f t="shared" si="65"/>
        <v>Déjeuner Ayutthaya</v>
      </c>
      <c r="JT40" s="27">
        <f t="shared" si="66"/>
        <v>0</v>
      </c>
      <c r="JU40" s="65">
        <f t="shared" si="66"/>
        <v>0</v>
      </c>
      <c r="JX40" t="s">
        <v>370</v>
      </c>
      <c r="JZ40" s="65"/>
      <c r="KA40" s="65">
        <v>0</v>
      </c>
      <c r="KD40" t="s">
        <v>370</v>
      </c>
      <c r="KF40" s="27">
        <f t="shared" si="67"/>
        <v>0</v>
      </c>
      <c r="KG40" s="65">
        <f t="shared" si="67"/>
        <v>0</v>
      </c>
      <c r="KJ40" t="s">
        <v>370</v>
      </c>
      <c r="KL40" s="27">
        <f t="shared" si="68"/>
        <v>0</v>
      </c>
      <c r="KM40" s="65">
        <f t="shared" si="68"/>
        <v>0</v>
      </c>
      <c r="KP40" t="s">
        <v>370</v>
      </c>
      <c r="KR40" s="27">
        <f t="shared" si="69"/>
        <v>0</v>
      </c>
      <c r="KS40" s="65">
        <f t="shared" si="69"/>
        <v>0</v>
      </c>
      <c r="KV40" t="s">
        <v>370</v>
      </c>
      <c r="KX40" s="65"/>
      <c r="KY40" s="65">
        <v>0</v>
      </c>
      <c r="LB40" t="s">
        <v>370</v>
      </c>
      <c r="LD40" s="27">
        <f t="shared" si="70"/>
        <v>0</v>
      </c>
      <c r="LE40" s="65">
        <f t="shared" si="70"/>
        <v>0</v>
      </c>
      <c r="LH40" t="str">
        <f t="shared" si="71"/>
        <v>Déjeuner Ayutthaya</v>
      </c>
      <c r="LJ40" s="27">
        <f t="shared" si="72"/>
        <v>0</v>
      </c>
      <c r="LK40" s="65">
        <f t="shared" si="72"/>
        <v>0</v>
      </c>
      <c r="LN40" t="str">
        <f t="shared" si="73"/>
        <v>Déjeuner Ayutthaya</v>
      </c>
      <c r="LP40" s="27">
        <f t="shared" si="74"/>
        <v>0</v>
      </c>
      <c r="LQ40" s="65">
        <f t="shared" si="74"/>
        <v>0</v>
      </c>
      <c r="LT40" t="s">
        <v>370</v>
      </c>
      <c r="LV40" s="65"/>
      <c r="LW40" s="65">
        <v>0</v>
      </c>
      <c r="LZ40" t="str">
        <f t="shared" si="75"/>
        <v>Déjeuner Ayutthaya</v>
      </c>
      <c r="MB40" s="27">
        <f t="shared" si="76"/>
        <v>0</v>
      </c>
      <c r="MC40" s="65">
        <f t="shared" si="76"/>
        <v>0</v>
      </c>
      <c r="MF40" t="str">
        <f t="shared" si="77"/>
        <v>Déjeuner Ayutthaya</v>
      </c>
      <c r="MH40" s="27">
        <f t="shared" si="78"/>
        <v>0</v>
      </c>
      <c r="MI40" s="65">
        <f t="shared" si="78"/>
        <v>0</v>
      </c>
      <c r="ML40" t="str">
        <f t="shared" si="79"/>
        <v>Déjeuner Ayutthaya</v>
      </c>
      <c r="MN40" s="27">
        <f t="shared" si="80"/>
        <v>0</v>
      </c>
      <c r="MO40" s="65">
        <f t="shared" si="80"/>
        <v>0</v>
      </c>
      <c r="MQ40" s="25" t="s">
        <v>371</v>
      </c>
      <c r="MS40" s="65"/>
      <c r="MT40" s="65">
        <v>0</v>
      </c>
      <c r="MW40" t="str">
        <f t="shared" si="81"/>
        <v>Dîner avec chanteur</v>
      </c>
      <c r="MY40" s="27">
        <f t="shared" si="82"/>
        <v>0</v>
      </c>
      <c r="MZ40" s="65">
        <f t="shared" si="82"/>
        <v>0</v>
      </c>
      <c r="NC40" t="str">
        <f t="shared" si="83"/>
        <v>Dîner avec chanteur</v>
      </c>
      <c r="NE40" s="27">
        <f t="shared" si="84"/>
        <v>0</v>
      </c>
      <c r="NF40" s="65">
        <f t="shared" si="84"/>
        <v>0</v>
      </c>
      <c r="NI40" t="str">
        <f t="shared" si="85"/>
        <v>Dîner avec chanteur</v>
      </c>
      <c r="NK40" s="27">
        <f t="shared" si="86"/>
        <v>0</v>
      </c>
      <c r="NL40" s="65">
        <f t="shared" si="86"/>
        <v>0</v>
      </c>
      <c r="NN40" t="s">
        <v>339</v>
      </c>
      <c r="NQ40" s="65">
        <v>0</v>
      </c>
      <c r="NT40" t="str">
        <f t="shared" si="87"/>
        <v>Mida resort kanchanaburi (T&amp;G)</v>
      </c>
      <c r="NV40" s="27">
        <f t="shared" si="88"/>
        <v>0</v>
      </c>
      <c r="NW40" s="65">
        <f t="shared" si="88"/>
        <v>0</v>
      </c>
      <c r="NZ40" t="str">
        <f t="shared" si="89"/>
        <v>Mida resort kanchanaburi (T&amp;G)</v>
      </c>
      <c r="OB40" s="27">
        <f t="shared" si="90"/>
        <v>0</v>
      </c>
      <c r="OC40" s="65">
        <f t="shared" si="90"/>
        <v>0</v>
      </c>
      <c r="OF40" t="str">
        <f t="shared" si="91"/>
        <v>Mida resort kanchanaburi (T&amp;G)</v>
      </c>
      <c r="OH40" s="27">
        <f t="shared" si="92"/>
        <v>0</v>
      </c>
      <c r="OI40" s="65">
        <f t="shared" si="92"/>
        <v>0</v>
      </c>
      <c r="OL40" s="25" t="s">
        <v>313</v>
      </c>
      <c r="ON40" s="27"/>
      <c r="OO40" s="65"/>
      <c r="OR40" t="str">
        <f t="shared" si="93"/>
        <v>Arrivée Mae Salong entre 16 et 17h</v>
      </c>
      <c r="OT40" s="27">
        <f t="shared" si="94"/>
        <v>0</v>
      </c>
      <c r="OU40" s="65">
        <f t="shared" si="94"/>
        <v>0</v>
      </c>
      <c r="OX40" t="str">
        <f t="shared" si="95"/>
        <v>Arrivée Mae Salong entre 16 et 17h</v>
      </c>
      <c r="OZ40" s="27">
        <f t="shared" si="96"/>
        <v>0</v>
      </c>
      <c r="PA40" s="65">
        <f t="shared" si="96"/>
        <v>0</v>
      </c>
      <c r="PD40" t="str">
        <f t="shared" si="97"/>
        <v>Arrivée Mae Salong entre 16 et 17h</v>
      </c>
      <c r="PF40" s="27">
        <f t="shared" si="98"/>
        <v>0</v>
      </c>
      <c r="PG40" s="65">
        <f t="shared" si="98"/>
        <v>0</v>
      </c>
      <c r="PJ40" t="s">
        <v>372</v>
      </c>
      <c r="PM40" s="27">
        <v>600</v>
      </c>
      <c r="PP40" t="str">
        <f t="shared" si="99"/>
        <v>Dîner Nong Khai</v>
      </c>
      <c r="PR40">
        <f t="shared" si="100"/>
        <v>0</v>
      </c>
      <c r="PS40">
        <f t="shared" si="100"/>
        <v>600</v>
      </c>
      <c r="PV40" t="str">
        <f t="shared" si="101"/>
        <v>Dîner Nong Khai</v>
      </c>
      <c r="PX40">
        <f t="shared" si="102"/>
        <v>0</v>
      </c>
      <c r="PY40">
        <f t="shared" si="102"/>
        <v>600</v>
      </c>
      <c r="QB40" t="str">
        <f t="shared" si="103"/>
        <v>Dîner Nong Khai</v>
      </c>
      <c r="QD40">
        <f t="shared" si="104"/>
        <v>0</v>
      </c>
      <c r="QE40">
        <f t="shared" si="104"/>
        <v>600</v>
      </c>
      <c r="QH40" t="s">
        <v>372</v>
      </c>
      <c r="QJ40" s="27">
        <v>600</v>
      </c>
      <c r="QN40" t="str">
        <f t="shared" si="105"/>
        <v>Dîner Nong Khai</v>
      </c>
      <c r="QO40">
        <f t="shared" si="105"/>
        <v>0</v>
      </c>
      <c r="QP40">
        <f t="shared" si="105"/>
        <v>600</v>
      </c>
      <c r="QT40" t="str">
        <f t="shared" si="106"/>
        <v>Dîner Nong Khai</v>
      </c>
      <c r="QU40">
        <f t="shared" si="106"/>
        <v>0</v>
      </c>
      <c r="QV40">
        <f t="shared" si="106"/>
        <v>600</v>
      </c>
      <c r="QZ40" t="str">
        <f t="shared" si="107"/>
        <v>Dîner Nong Khai</v>
      </c>
      <c r="RA40">
        <f t="shared" si="107"/>
        <v>0</v>
      </c>
      <c r="RB40">
        <f t="shared" si="107"/>
        <v>600</v>
      </c>
      <c r="RD40" t="s">
        <v>372</v>
      </c>
      <c r="RF40" s="27">
        <v>600</v>
      </c>
      <c r="RI40" t="str">
        <f t="shared" si="108"/>
        <v>Dîner Nong Khai</v>
      </c>
      <c r="RJ40">
        <f t="shared" si="108"/>
        <v>0</v>
      </c>
      <c r="RK40">
        <f t="shared" si="108"/>
        <v>600</v>
      </c>
      <c r="RN40" t="str">
        <f t="shared" si="109"/>
        <v>Dîner Nong Khai</v>
      </c>
      <c r="RO40">
        <f t="shared" si="109"/>
        <v>0</v>
      </c>
      <c r="RP40">
        <f t="shared" si="109"/>
        <v>600</v>
      </c>
      <c r="RS40" t="str">
        <f t="shared" si="110"/>
        <v>Dîner Nong Khai</v>
      </c>
      <c r="RT40">
        <f t="shared" si="110"/>
        <v>0</v>
      </c>
      <c r="RU40">
        <f t="shared" si="110"/>
        <v>600</v>
      </c>
      <c r="RV40" t="s">
        <v>348</v>
      </c>
      <c r="RW40" s="25" t="s">
        <v>373</v>
      </c>
      <c r="RX40" s="65"/>
      <c r="RY40" s="65">
        <v>4000</v>
      </c>
      <c r="SA40" t="str">
        <f t="shared" si="111"/>
        <v>J4</v>
      </c>
      <c r="SB40" t="str">
        <f t="shared" si="111"/>
        <v>Départ 6h de l'hôtel pour rejoindre plantation de café Suan Lahu (4h de route)</v>
      </c>
      <c r="SC40">
        <f t="shared" si="111"/>
        <v>0</v>
      </c>
      <c r="SD40">
        <f t="shared" si="111"/>
        <v>4000</v>
      </c>
      <c r="SF40" t="str">
        <f t="shared" si="112"/>
        <v>J4</v>
      </c>
      <c r="SG40" t="str">
        <f t="shared" si="112"/>
        <v>Départ 6h de l'hôtel pour rejoindre plantation de café Suan Lahu (4h de route)</v>
      </c>
      <c r="SH40">
        <f t="shared" si="112"/>
        <v>0</v>
      </c>
      <c r="SI40">
        <f t="shared" si="112"/>
        <v>4000</v>
      </c>
      <c r="SK40" t="str">
        <f t="shared" si="113"/>
        <v>J4</v>
      </c>
      <c r="SL40" t="str">
        <f t="shared" si="113"/>
        <v>Départ 6h de l'hôtel pour rejoindre plantation de café Suan Lahu (4h de route)</v>
      </c>
      <c r="SM40">
        <f t="shared" si="113"/>
        <v>0</v>
      </c>
      <c r="SN40">
        <f t="shared" si="113"/>
        <v>4000</v>
      </c>
      <c r="SR40" s="25" t="s">
        <v>293</v>
      </c>
      <c r="SS40" s="65"/>
      <c r="ST40" s="65"/>
      <c r="SW40" t="str">
        <f t="shared" si="114"/>
        <v>Déjeuner en route (triangle d'or)</v>
      </c>
      <c r="SX40">
        <f t="shared" si="114"/>
        <v>0</v>
      </c>
      <c r="SY40">
        <f t="shared" si="114"/>
        <v>0</v>
      </c>
      <c r="TB40" t="str">
        <f t="shared" si="115"/>
        <v>Déjeuner en route (triangle d'or)</v>
      </c>
      <c r="TC40">
        <f t="shared" si="115"/>
        <v>0</v>
      </c>
      <c r="TD40">
        <f t="shared" si="115"/>
        <v>0</v>
      </c>
      <c r="TG40" t="str">
        <f t="shared" si="116"/>
        <v>Déjeuner en route (triangle d'or)</v>
      </c>
      <c r="TH40">
        <f t="shared" si="116"/>
        <v>0</v>
      </c>
      <c r="TI40">
        <f t="shared" si="116"/>
        <v>0</v>
      </c>
    </row>
    <row r="41" spans="1:529" x14ac:dyDescent="0.25">
      <c r="B41" t="s">
        <v>323</v>
      </c>
      <c r="G41" s="27">
        <v>0</v>
      </c>
      <c r="I41" t="str">
        <f t="shared" si="1"/>
        <v/>
      </c>
      <c r="J41" t="str">
        <f t="shared" si="2"/>
        <v>Déjeuner vers le palais</v>
      </c>
      <c r="N41" s="27">
        <f t="shared" si="3"/>
        <v>0</v>
      </c>
      <c r="O41" s="27">
        <f t="shared" si="3"/>
        <v>0</v>
      </c>
      <c r="P41" s="27"/>
      <c r="Q41" t="str">
        <f t="shared" si="4"/>
        <v/>
      </c>
      <c r="R41" t="str">
        <f t="shared" si="4"/>
        <v>Déjeuner vers le palais</v>
      </c>
      <c r="V41" s="27">
        <f t="shared" si="5"/>
        <v>0</v>
      </c>
      <c r="W41" s="27">
        <f t="shared" si="5"/>
        <v>0</v>
      </c>
      <c r="X41" s="27"/>
      <c r="Y41" t="str">
        <f t="shared" si="6"/>
        <v/>
      </c>
      <c r="Z41" t="str">
        <f t="shared" si="6"/>
        <v>Déjeuner vers le palais</v>
      </c>
      <c r="AD41" s="27">
        <f t="shared" si="7"/>
        <v>0</v>
      </c>
      <c r="AE41" s="27">
        <f t="shared" si="7"/>
        <v>0</v>
      </c>
      <c r="AG41" t="s">
        <v>323</v>
      </c>
      <c r="AI41" s="27">
        <v>0</v>
      </c>
      <c r="AJ41" s="27">
        <v>0</v>
      </c>
      <c r="AK41" s="27"/>
      <c r="AL41" t="str">
        <f t="shared" si="8"/>
        <v/>
      </c>
      <c r="AM41" t="str">
        <f t="shared" si="9"/>
        <v>Déjeuner vers le palais</v>
      </c>
      <c r="AO41" s="27">
        <f t="shared" si="10"/>
        <v>0</v>
      </c>
      <c r="AP41" s="27">
        <f t="shared" si="10"/>
        <v>0</v>
      </c>
      <c r="AQ41" s="27"/>
      <c r="AR41" t="str">
        <f t="shared" si="11"/>
        <v/>
      </c>
      <c r="AS41" t="str">
        <f t="shared" si="11"/>
        <v>Déjeuner vers le palais</v>
      </c>
      <c r="AU41" s="27">
        <f t="shared" si="12"/>
        <v>0</v>
      </c>
      <c r="AV41" s="27">
        <f t="shared" si="12"/>
        <v>0</v>
      </c>
      <c r="AW41" s="27"/>
      <c r="AX41" t="str">
        <f t="shared" si="13"/>
        <v/>
      </c>
      <c r="AY41" t="str">
        <f t="shared" si="13"/>
        <v>Déjeuner vers le palais</v>
      </c>
      <c r="BA41" s="27">
        <f t="shared" si="14"/>
        <v>0</v>
      </c>
      <c r="BB41" s="27">
        <f t="shared" si="14"/>
        <v>0</v>
      </c>
      <c r="BC41" s="27"/>
      <c r="BE41" t="s">
        <v>323</v>
      </c>
      <c r="BF41" s="27">
        <v>0</v>
      </c>
      <c r="BG41" s="27">
        <v>0</v>
      </c>
      <c r="BH41" s="65"/>
      <c r="BI41" t="str">
        <f t="shared" si="15"/>
        <v/>
      </c>
      <c r="BJ41" t="str">
        <f t="shared" si="16"/>
        <v>Déjeuner vers le palais</v>
      </c>
      <c r="BK41" s="27">
        <f t="shared" si="16"/>
        <v>0</v>
      </c>
      <c r="BL41" s="27">
        <f t="shared" si="16"/>
        <v>0</v>
      </c>
      <c r="BM41" s="27"/>
      <c r="BN41" t="str">
        <f t="shared" si="17"/>
        <v/>
      </c>
      <c r="BO41" t="str">
        <f t="shared" si="17"/>
        <v>Déjeuner vers le palais</v>
      </c>
      <c r="BP41" s="27">
        <f t="shared" si="17"/>
        <v>0</v>
      </c>
      <c r="BQ41" s="27">
        <f t="shared" si="17"/>
        <v>0</v>
      </c>
      <c r="BR41" s="27"/>
      <c r="BS41" s="27" t="str">
        <f t="shared" si="18"/>
        <v/>
      </c>
      <c r="BT41" t="str">
        <f t="shared" si="18"/>
        <v>Déjeuner vers le palais</v>
      </c>
      <c r="BU41" s="27">
        <f t="shared" si="18"/>
        <v>0</v>
      </c>
      <c r="BV41" s="27">
        <f t="shared" si="18"/>
        <v>0</v>
      </c>
      <c r="BX41" t="s">
        <v>323</v>
      </c>
      <c r="BY41" s="27">
        <v>0</v>
      </c>
      <c r="BZ41" s="27">
        <v>0</v>
      </c>
      <c r="CA41" s="65"/>
      <c r="CB41" t="str">
        <f t="shared" si="19"/>
        <v/>
      </c>
      <c r="CC41" t="str">
        <f t="shared" si="20"/>
        <v>Déjeuner vers le palais</v>
      </c>
      <c r="CD41" s="27">
        <f t="shared" si="20"/>
        <v>0</v>
      </c>
      <c r="CE41" s="27">
        <f t="shared" si="20"/>
        <v>0</v>
      </c>
      <c r="CF41" s="27"/>
      <c r="CG41" t="str">
        <f t="shared" si="21"/>
        <v/>
      </c>
      <c r="CH41" t="str">
        <f t="shared" si="21"/>
        <v>Déjeuner vers le palais</v>
      </c>
      <c r="CI41" s="27">
        <f t="shared" si="22"/>
        <v>0</v>
      </c>
      <c r="CJ41" s="27">
        <f t="shared" si="23"/>
        <v>0</v>
      </c>
      <c r="CK41" s="27"/>
      <c r="CL41" t="str">
        <f t="shared" si="24"/>
        <v/>
      </c>
      <c r="CM41" t="str">
        <f t="shared" si="24"/>
        <v>Déjeuner vers le palais</v>
      </c>
      <c r="CN41" s="27">
        <f t="shared" si="24"/>
        <v>0</v>
      </c>
      <c r="CO41" s="27">
        <f t="shared" si="24"/>
        <v>0</v>
      </c>
      <c r="CP41" s="27"/>
      <c r="CR41" t="s">
        <v>323</v>
      </c>
      <c r="CS41" s="27">
        <v>0</v>
      </c>
      <c r="CT41" s="27">
        <v>0</v>
      </c>
      <c r="CU41" s="65"/>
      <c r="CV41" t="str">
        <f t="shared" si="25"/>
        <v/>
      </c>
      <c r="CW41" t="str">
        <f t="shared" si="26"/>
        <v>Déjeuner vers le palais</v>
      </c>
      <c r="CX41" s="27">
        <f t="shared" si="26"/>
        <v>0</v>
      </c>
      <c r="CY41" s="27">
        <f t="shared" si="26"/>
        <v>0</v>
      </c>
      <c r="CZ41" s="27"/>
      <c r="DA41" t="str">
        <f t="shared" si="27"/>
        <v/>
      </c>
      <c r="DB41" t="str">
        <f t="shared" si="28"/>
        <v>Déjeuner vers le palais</v>
      </c>
      <c r="DC41" s="27">
        <f t="shared" si="28"/>
        <v>0</v>
      </c>
      <c r="DD41" s="27">
        <f t="shared" si="28"/>
        <v>0</v>
      </c>
      <c r="DE41" s="27"/>
      <c r="DF41" t="str">
        <f t="shared" si="29"/>
        <v/>
      </c>
      <c r="DG41" t="str">
        <f t="shared" si="30"/>
        <v>Déjeuner vers le palais</v>
      </c>
      <c r="DH41" s="27">
        <f t="shared" si="30"/>
        <v>0</v>
      </c>
      <c r="DI41" s="27">
        <f t="shared" si="30"/>
        <v>0</v>
      </c>
      <c r="DJ41" s="27"/>
      <c r="DL41" t="s">
        <v>323</v>
      </c>
      <c r="DM41" s="27">
        <v>0</v>
      </c>
      <c r="DN41" s="27">
        <v>0</v>
      </c>
      <c r="DP41" t="str">
        <f t="shared" si="31"/>
        <v/>
      </c>
      <c r="DQ41" t="str">
        <f t="shared" si="32"/>
        <v>Déjeuner vers le palais</v>
      </c>
      <c r="DR41" s="27">
        <f t="shared" si="32"/>
        <v>0</v>
      </c>
      <c r="DS41" s="27">
        <f t="shared" si="32"/>
        <v>0</v>
      </c>
      <c r="DU41" t="str">
        <f t="shared" si="33"/>
        <v/>
      </c>
      <c r="DV41" t="str">
        <f t="shared" si="33"/>
        <v>Déjeuner vers le palais</v>
      </c>
      <c r="DW41" s="27">
        <f t="shared" si="33"/>
        <v>0</v>
      </c>
      <c r="DX41" s="27">
        <f t="shared" si="33"/>
        <v>0</v>
      </c>
      <c r="DZ41" t="str">
        <f t="shared" si="34"/>
        <v/>
      </c>
      <c r="EA41" t="str">
        <f t="shared" si="34"/>
        <v>Déjeuner vers le palais</v>
      </c>
      <c r="EB41" s="27">
        <f t="shared" si="34"/>
        <v>0</v>
      </c>
      <c r="EC41" s="27">
        <f t="shared" si="34"/>
        <v>0</v>
      </c>
      <c r="EE41" t="s">
        <v>348</v>
      </c>
      <c r="EF41" t="s">
        <v>286</v>
      </c>
      <c r="EG41" s="27">
        <v>0</v>
      </c>
      <c r="EH41" s="27">
        <v>6000</v>
      </c>
      <c r="EJ41" t="str">
        <f t="shared" si="35"/>
        <v>J4</v>
      </c>
      <c r="EK41" t="str">
        <f t="shared" si="36"/>
        <v>Marché flottant Bangkok (départ 8h)</v>
      </c>
      <c r="EL41" s="27">
        <f t="shared" si="36"/>
        <v>0</v>
      </c>
      <c r="EM41" s="27">
        <v>3000</v>
      </c>
      <c r="EO41" t="str">
        <f t="shared" si="37"/>
        <v>J4</v>
      </c>
      <c r="EP41" t="str">
        <f t="shared" si="37"/>
        <v>Marché flottant Bangkok (départ 8h)</v>
      </c>
      <c r="EQ41" s="27">
        <f t="shared" si="37"/>
        <v>0</v>
      </c>
      <c r="ER41" s="27">
        <f t="shared" si="37"/>
        <v>3000</v>
      </c>
      <c r="ET41" t="str">
        <f t="shared" si="38"/>
        <v>J4</v>
      </c>
      <c r="EU41" t="str">
        <f t="shared" si="38"/>
        <v>Marché flottant Bangkok (départ 8h)</v>
      </c>
      <c r="EV41" s="27">
        <f t="shared" si="38"/>
        <v>0</v>
      </c>
      <c r="EW41" s="27">
        <f t="shared" si="38"/>
        <v>3000</v>
      </c>
      <c r="EY41" t="s">
        <v>348</v>
      </c>
      <c r="EZ41" t="s">
        <v>286</v>
      </c>
      <c r="FA41" s="27">
        <v>0</v>
      </c>
      <c r="FB41" s="27">
        <v>6000</v>
      </c>
      <c r="FD41" t="str">
        <f t="shared" si="39"/>
        <v>J4</v>
      </c>
      <c r="FE41" t="str">
        <f t="shared" si="40"/>
        <v>Marché flottant Bangkok (départ 8h)</v>
      </c>
      <c r="FF41" s="27">
        <f t="shared" si="40"/>
        <v>0</v>
      </c>
      <c r="FG41" s="27">
        <v>3000</v>
      </c>
      <c r="FI41" t="str">
        <f t="shared" si="41"/>
        <v>J4</v>
      </c>
      <c r="FJ41" t="str">
        <f t="shared" si="41"/>
        <v>Marché flottant Bangkok (départ 8h)</v>
      </c>
      <c r="FK41" s="27">
        <f t="shared" si="41"/>
        <v>0</v>
      </c>
      <c r="FL41" s="27">
        <f t="shared" si="41"/>
        <v>3000</v>
      </c>
      <c r="FN41" t="str">
        <f t="shared" si="42"/>
        <v>J4</v>
      </c>
      <c r="FO41" t="str">
        <f t="shared" si="42"/>
        <v>Marché flottant Bangkok (départ 8h)</v>
      </c>
      <c r="FP41" s="27">
        <f t="shared" si="42"/>
        <v>0</v>
      </c>
      <c r="FQ41" s="27">
        <f t="shared" si="42"/>
        <v>3000</v>
      </c>
      <c r="FR41" t="s">
        <v>348</v>
      </c>
      <c r="FS41" t="s">
        <v>286</v>
      </c>
      <c r="FT41" s="27">
        <v>0</v>
      </c>
      <c r="FU41" s="27">
        <v>6000</v>
      </c>
      <c r="FW41" t="str">
        <f t="shared" si="43"/>
        <v>J4</v>
      </c>
      <c r="FX41" t="str">
        <f t="shared" si="44"/>
        <v>Marché flottant Bangkok (départ 8h)</v>
      </c>
      <c r="FY41" s="27">
        <f t="shared" si="44"/>
        <v>0</v>
      </c>
      <c r="FZ41" s="27">
        <v>3000</v>
      </c>
      <c r="GB41" t="str">
        <f t="shared" si="45"/>
        <v>J4</v>
      </c>
      <c r="GC41" t="str">
        <f t="shared" si="45"/>
        <v>Marché flottant Bangkok (départ 8h)</v>
      </c>
      <c r="GD41" s="27">
        <f t="shared" si="45"/>
        <v>0</v>
      </c>
      <c r="GE41" s="27">
        <f t="shared" si="45"/>
        <v>3000</v>
      </c>
      <c r="GG41" t="str">
        <f t="shared" si="46"/>
        <v>J4</v>
      </c>
      <c r="GH41" t="str">
        <f t="shared" si="46"/>
        <v>Marché flottant Bangkok (départ 8h)</v>
      </c>
      <c r="GI41" s="27">
        <f t="shared" si="46"/>
        <v>0</v>
      </c>
      <c r="GJ41" s="27">
        <f t="shared" si="46"/>
        <v>3000</v>
      </c>
      <c r="GK41" t="s">
        <v>348</v>
      </c>
      <c r="GL41" t="s">
        <v>286</v>
      </c>
      <c r="GM41" s="27">
        <v>0</v>
      </c>
      <c r="GN41" s="27">
        <v>6000</v>
      </c>
      <c r="GP41" t="str">
        <f t="shared" si="47"/>
        <v>J4</v>
      </c>
      <c r="GQ41" t="str">
        <f t="shared" si="48"/>
        <v>Marché flottant Bangkok (départ 8h)</v>
      </c>
      <c r="GR41" s="27">
        <f t="shared" si="48"/>
        <v>0</v>
      </c>
      <c r="GS41" s="27">
        <v>3000</v>
      </c>
      <c r="GU41" t="str">
        <f t="shared" si="49"/>
        <v>J4</v>
      </c>
      <c r="GV41" t="str">
        <f t="shared" si="49"/>
        <v>Marché flottant Bangkok (départ 8h)</v>
      </c>
      <c r="GW41" s="27">
        <f t="shared" si="49"/>
        <v>0</v>
      </c>
      <c r="GX41" s="27">
        <f t="shared" si="49"/>
        <v>3000</v>
      </c>
      <c r="GZ41" t="str">
        <f t="shared" si="50"/>
        <v>J4</v>
      </c>
      <c r="HA41" t="str">
        <f t="shared" si="50"/>
        <v>Marché flottant Bangkok (départ 8h)</v>
      </c>
      <c r="HB41" s="27">
        <f t="shared" si="50"/>
        <v>0</v>
      </c>
      <c r="HC41" s="27">
        <f t="shared" si="50"/>
        <v>3000</v>
      </c>
      <c r="HE41" t="s">
        <v>374</v>
      </c>
      <c r="HG41" s="27">
        <v>0</v>
      </c>
      <c r="HI41" t="str">
        <f t="shared" si="51"/>
        <v/>
      </c>
      <c r="HJ41" t="str">
        <f t="shared" si="52"/>
        <v>Déjeuner à Ayyuthaya</v>
      </c>
      <c r="HK41">
        <f t="shared" si="52"/>
        <v>0</v>
      </c>
      <c r="HL41">
        <f t="shared" si="52"/>
        <v>0</v>
      </c>
      <c r="HN41" t="str">
        <f t="shared" si="53"/>
        <v/>
      </c>
      <c r="HO41" t="str">
        <f t="shared" si="53"/>
        <v>Déjeuner à Ayyuthaya</v>
      </c>
      <c r="HP41">
        <f t="shared" si="53"/>
        <v>0</v>
      </c>
      <c r="HQ41">
        <f t="shared" si="53"/>
        <v>0</v>
      </c>
      <c r="HS41" t="str">
        <f t="shared" si="54"/>
        <v/>
      </c>
      <c r="HT41" t="str">
        <f t="shared" si="54"/>
        <v>Déjeuner à Ayyuthaya</v>
      </c>
      <c r="HU41">
        <f t="shared" si="54"/>
        <v>0</v>
      </c>
      <c r="HV41">
        <f t="shared" si="54"/>
        <v>0</v>
      </c>
      <c r="HX41" t="s">
        <v>374</v>
      </c>
      <c r="HZ41" s="27">
        <v>0</v>
      </c>
      <c r="IB41" t="str">
        <f t="shared" si="55"/>
        <v/>
      </c>
      <c r="IC41" t="str">
        <f t="shared" si="56"/>
        <v>Déjeuner à Ayyuthaya</v>
      </c>
      <c r="ID41">
        <f t="shared" si="56"/>
        <v>0</v>
      </c>
      <c r="IE41">
        <f t="shared" si="56"/>
        <v>0</v>
      </c>
      <c r="IG41" t="str">
        <f t="shared" si="57"/>
        <v/>
      </c>
      <c r="IH41" t="str">
        <f t="shared" si="58"/>
        <v>Déjeuner à Ayyuthaya</v>
      </c>
      <c r="II41">
        <f t="shared" si="58"/>
        <v>0</v>
      </c>
      <c r="IJ41">
        <f t="shared" si="58"/>
        <v>0</v>
      </c>
      <c r="IL41" t="str">
        <f t="shared" si="59"/>
        <v/>
      </c>
      <c r="IM41" t="str">
        <f t="shared" si="60"/>
        <v>Déjeuner à Ayyuthaya</v>
      </c>
      <c r="IN41">
        <f t="shared" si="60"/>
        <v>0</v>
      </c>
      <c r="IO41">
        <f t="shared" si="60"/>
        <v>0</v>
      </c>
      <c r="IR41" s="25" t="s">
        <v>369</v>
      </c>
      <c r="IV41" s="27">
        <v>100</v>
      </c>
      <c r="IW41" s="27">
        <v>0</v>
      </c>
      <c r="IZ41" t="str">
        <f t="shared" si="61"/>
        <v xml:space="preserve">Visite de Bang Pa In </v>
      </c>
      <c r="JD41" s="27">
        <f t="shared" si="62"/>
        <v>100</v>
      </c>
      <c r="JE41" s="65">
        <f t="shared" si="62"/>
        <v>0</v>
      </c>
      <c r="JH41" t="str">
        <f t="shared" si="63"/>
        <v xml:space="preserve">Visite de Bang Pa In </v>
      </c>
      <c r="JL41" s="27">
        <f t="shared" si="64"/>
        <v>100</v>
      </c>
      <c r="JM41" s="65">
        <f t="shared" si="64"/>
        <v>0</v>
      </c>
      <c r="JP41" t="str">
        <f t="shared" si="65"/>
        <v xml:space="preserve">Visite de Bang Pa In </v>
      </c>
      <c r="JT41" s="27">
        <f t="shared" si="66"/>
        <v>100</v>
      </c>
      <c r="JU41" s="65">
        <f t="shared" si="66"/>
        <v>0</v>
      </c>
      <c r="JX41" s="25" t="s">
        <v>369</v>
      </c>
      <c r="JZ41" s="27">
        <v>100</v>
      </c>
      <c r="KA41" s="27">
        <v>0</v>
      </c>
      <c r="KD41" s="25" t="s">
        <v>369</v>
      </c>
      <c r="KF41" s="27">
        <f t="shared" si="67"/>
        <v>100</v>
      </c>
      <c r="KG41" s="65">
        <f t="shared" si="67"/>
        <v>0</v>
      </c>
      <c r="KJ41" s="25" t="s">
        <v>369</v>
      </c>
      <c r="KL41" s="27">
        <f t="shared" si="68"/>
        <v>100</v>
      </c>
      <c r="KM41" s="65">
        <f t="shared" si="68"/>
        <v>0</v>
      </c>
      <c r="KP41" s="25" t="s">
        <v>369</v>
      </c>
      <c r="KR41" s="27">
        <f t="shared" si="69"/>
        <v>100</v>
      </c>
      <c r="KS41" s="65">
        <f t="shared" si="69"/>
        <v>0</v>
      </c>
      <c r="KV41" s="25" t="s">
        <v>369</v>
      </c>
      <c r="KW41" s="25"/>
      <c r="KX41" s="27">
        <v>100</v>
      </c>
      <c r="KY41" s="27">
        <v>0</v>
      </c>
      <c r="LB41" s="25" t="s">
        <v>369</v>
      </c>
      <c r="LC41" s="25"/>
      <c r="LD41" s="27">
        <f t="shared" si="70"/>
        <v>100</v>
      </c>
      <c r="LE41" s="65">
        <f t="shared" si="70"/>
        <v>0</v>
      </c>
      <c r="LH41" t="str">
        <f t="shared" si="71"/>
        <v xml:space="preserve">Visite de Bang Pa In </v>
      </c>
      <c r="LI41" s="25"/>
      <c r="LJ41" s="27">
        <f t="shared" si="72"/>
        <v>100</v>
      </c>
      <c r="LK41" s="65">
        <f t="shared" si="72"/>
        <v>0</v>
      </c>
      <c r="LN41" t="str">
        <f t="shared" si="73"/>
        <v xml:space="preserve">Visite de Bang Pa In </v>
      </c>
      <c r="LO41" s="25"/>
      <c r="LP41" s="27">
        <f t="shared" si="74"/>
        <v>100</v>
      </c>
      <c r="LQ41" s="65">
        <f t="shared" si="74"/>
        <v>0</v>
      </c>
      <c r="LT41" s="25" t="s">
        <v>369</v>
      </c>
      <c r="LV41" s="27">
        <v>100</v>
      </c>
      <c r="LW41" s="27">
        <v>0</v>
      </c>
      <c r="LZ41" t="str">
        <f t="shared" si="75"/>
        <v xml:space="preserve">Visite de Bang Pa In </v>
      </c>
      <c r="MB41" s="27">
        <f t="shared" si="76"/>
        <v>100</v>
      </c>
      <c r="MC41" s="65">
        <f t="shared" si="76"/>
        <v>0</v>
      </c>
      <c r="MF41" t="str">
        <f t="shared" si="77"/>
        <v xml:space="preserve">Visite de Bang Pa In </v>
      </c>
      <c r="MH41" s="27">
        <f t="shared" si="78"/>
        <v>100</v>
      </c>
      <c r="MI41" s="65">
        <f t="shared" si="78"/>
        <v>0</v>
      </c>
      <c r="ML41" t="str">
        <f t="shared" si="79"/>
        <v xml:space="preserve">Visite de Bang Pa In </v>
      </c>
      <c r="MN41" s="27">
        <f t="shared" si="80"/>
        <v>100</v>
      </c>
      <c r="MO41" s="65">
        <f t="shared" si="80"/>
        <v>0</v>
      </c>
      <c r="MQ41" t="s">
        <v>317</v>
      </c>
      <c r="MS41" s="65">
        <v>1200</v>
      </c>
      <c r="MT41" s="65"/>
      <c r="MW41" t="str">
        <f t="shared" si="81"/>
        <v>Hôtel park and pool villa</v>
      </c>
      <c r="MY41" s="27">
        <f t="shared" si="82"/>
        <v>1200</v>
      </c>
      <c r="MZ41" s="65">
        <f t="shared" si="82"/>
        <v>0</v>
      </c>
      <c r="NC41" t="str">
        <f t="shared" si="83"/>
        <v>Hôtel park and pool villa</v>
      </c>
      <c r="NE41" s="27">
        <f t="shared" si="84"/>
        <v>1200</v>
      </c>
      <c r="NF41" s="65">
        <f t="shared" si="84"/>
        <v>0</v>
      </c>
      <c r="NI41" t="str">
        <f t="shared" si="85"/>
        <v>Hôtel park and pool villa</v>
      </c>
      <c r="NK41" s="27">
        <f t="shared" si="86"/>
        <v>1200</v>
      </c>
      <c r="NL41" s="65">
        <f t="shared" si="86"/>
        <v>0</v>
      </c>
      <c r="NN41" t="s">
        <v>375</v>
      </c>
      <c r="NQ41" s="65">
        <v>0</v>
      </c>
      <c r="NT41" t="str">
        <f t="shared" si="87"/>
        <v>Déjeuner</v>
      </c>
      <c r="NV41" s="27">
        <f t="shared" si="88"/>
        <v>0</v>
      </c>
      <c r="NW41" s="65">
        <f t="shared" si="88"/>
        <v>0</v>
      </c>
      <c r="NZ41" t="str">
        <f t="shared" si="89"/>
        <v>Déjeuner</v>
      </c>
      <c r="OB41" s="27">
        <f t="shared" si="90"/>
        <v>0</v>
      </c>
      <c r="OC41" s="65">
        <f t="shared" si="90"/>
        <v>0</v>
      </c>
      <c r="OF41" t="str">
        <f t="shared" si="91"/>
        <v>Déjeuner</v>
      </c>
      <c r="OH41" s="27">
        <f t="shared" si="92"/>
        <v>0</v>
      </c>
      <c r="OI41" s="65">
        <f t="shared" si="92"/>
        <v>0</v>
      </c>
      <c r="OL41" s="25" t="s">
        <v>376</v>
      </c>
      <c r="ON41" s="27">
        <v>1900</v>
      </c>
      <c r="OO41" s="65">
        <v>0</v>
      </c>
      <c r="OR41" t="str">
        <f t="shared" si="93"/>
        <v>Akha mud house</v>
      </c>
      <c r="OT41" s="27">
        <f t="shared" si="94"/>
        <v>1900</v>
      </c>
      <c r="OU41" s="65">
        <f t="shared" si="94"/>
        <v>0</v>
      </c>
      <c r="OX41" t="str">
        <f t="shared" si="95"/>
        <v>Akha mud house</v>
      </c>
      <c r="OZ41" s="27">
        <f t="shared" si="96"/>
        <v>1900</v>
      </c>
      <c r="PA41" s="65">
        <f t="shared" si="96"/>
        <v>0</v>
      </c>
      <c r="PD41" t="str">
        <f t="shared" si="97"/>
        <v>Akha mud house</v>
      </c>
      <c r="PF41" s="27">
        <f t="shared" si="98"/>
        <v>1900</v>
      </c>
      <c r="PG41" s="65">
        <f t="shared" si="98"/>
        <v>0</v>
      </c>
      <c r="PJ41" t="s">
        <v>263</v>
      </c>
      <c r="PM41">
        <v>3000</v>
      </c>
      <c r="PP41" t="str">
        <f t="shared" si="99"/>
        <v>Van à la journée</v>
      </c>
      <c r="PR41">
        <f t="shared" si="100"/>
        <v>0</v>
      </c>
      <c r="PS41">
        <f t="shared" si="100"/>
        <v>3000</v>
      </c>
      <c r="PV41" t="str">
        <f t="shared" si="101"/>
        <v>Van à la journée</v>
      </c>
      <c r="PX41">
        <f t="shared" si="102"/>
        <v>0</v>
      </c>
      <c r="PY41">
        <f t="shared" si="102"/>
        <v>3000</v>
      </c>
      <c r="QB41" t="str">
        <f t="shared" si="103"/>
        <v>Van à la journée</v>
      </c>
      <c r="QD41">
        <f t="shared" si="104"/>
        <v>0</v>
      </c>
      <c r="QE41">
        <f t="shared" si="104"/>
        <v>3000</v>
      </c>
      <c r="QH41" t="s">
        <v>263</v>
      </c>
      <c r="QJ41">
        <v>2500</v>
      </c>
      <c r="QN41" t="str">
        <f t="shared" si="105"/>
        <v>Van à la journée</v>
      </c>
      <c r="QO41">
        <f t="shared" si="105"/>
        <v>0</v>
      </c>
      <c r="QP41">
        <f t="shared" si="105"/>
        <v>2500</v>
      </c>
      <c r="QT41" t="str">
        <f t="shared" si="106"/>
        <v>Van à la journée</v>
      </c>
      <c r="QU41">
        <f t="shared" si="106"/>
        <v>0</v>
      </c>
      <c r="QV41">
        <f t="shared" si="106"/>
        <v>2500</v>
      </c>
      <c r="QZ41" t="str">
        <f t="shared" si="107"/>
        <v>Van à la journée</v>
      </c>
      <c r="RA41">
        <f t="shared" si="107"/>
        <v>0</v>
      </c>
      <c r="RB41">
        <f t="shared" si="107"/>
        <v>2500</v>
      </c>
      <c r="RD41" t="s">
        <v>263</v>
      </c>
      <c r="RF41">
        <v>2500</v>
      </c>
      <c r="RI41" t="str">
        <f t="shared" si="108"/>
        <v>Van à la journée</v>
      </c>
      <c r="RJ41">
        <f t="shared" si="108"/>
        <v>0</v>
      </c>
      <c r="RK41">
        <f t="shared" si="108"/>
        <v>2500</v>
      </c>
      <c r="RN41" t="str">
        <f t="shared" si="109"/>
        <v>Van à la journée</v>
      </c>
      <c r="RO41">
        <f t="shared" si="109"/>
        <v>0</v>
      </c>
      <c r="RP41">
        <f t="shared" si="109"/>
        <v>2500</v>
      </c>
      <c r="RS41" t="str">
        <f t="shared" si="110"/>
        <v>Van à la journée</v>
      </c>
      <c r="RT41">
        <f t="shared" si="110"/>
        <v>0</v>
      </c>
      <c r="RU41">
        <f t="shared" si="110"/>
        <v>2500</v>
      </c>
      <c r="RW41" s="25" t="s">
        <v>308</v>
      </c>
      <c r="RX41" s="65">
        <v>500</v>
      </c>
      <c r="RY41" s="65">
        <v>500</v>
      </c>
      <c r="SA41">
        <f t="shared" si="111"/>
        <v>0</v>
      </c>
      <c r="SB41" t="str">
        <f t="shared" si="111"/>
        <v>Déjeuner plantation</v>
      </c>
      <c r="SC41">
        <f t="shared" si="111"/>
        <v>500</v>
      </c>
      <c r="SD41">
        <f t="shared" si="111"/>
        <v>500</v>
      </c>
      <c r="SF41">
        <f t="shared" si="112"/>
        <v>0</v>
      </c>
      <c r="SG41" t="str">
        <f t="shared" si="112"/>
        <v>Déjeuner plantation</v>
      </c>
      <c r="SH41">
        <f t="shared" si="112"/>
        <v>500</v>
      </c>
      <c r="SI41">
        <f t="shared" si="112"/>
        <v>500</v>
      </c>
      <c r="SK41">
        <f t="shared" si="113"/>
        <v>0</v>
      </c>
      <c r="SL41" t="str">
        <f t="shared" si="113"/>
        <v>Déjeuner plantation</v>
      </c>
      <c r="SM41">
        <f t="shared" si="113"/>
        <v>500</v>
      </c>
      <c r="SN41">
        <f t="shared" si="113"/>
        <v>500</v>
      </c>
      <c r="SR41" s="25" t="s">
        <v>300</v>
      </c>
      <c r="SS41" s="65"/>
      <c r="ST41" s="65"/>
      <c r="SW41" t="str">
        <f t="shared" si="114"/>
        <v>Départ à 13h pour Choui Fong</v>
      </c>
      <c r="SX41">
        <f t="shared" si="114"/>
        <v>0</v>
      </c>
      <c r="SY41">
        <f t="shared" si="114"/>
        <v>0</v>
      </c>
      <c r="TB41" t="str">
        <f t="shared" si="115"/>
        <v>Départ à 13h pour Choui Fong</v>
      </c>
      <c r="TC41">
        <f t="shared" si="115"/>
        <v>0</v>
      </c>
      <c r="TD41">
        <f t="shared" si="115"/>
        <v>0</v>
      </c>
      <c r="TG41" t="str">
        <f t="shared" si="116"/>
        <v>Départ à 13h pour Choui Fong</v>
      </c>
      <c r="TH41">
        <f t="shared" si="116"/>
        <v>0</v>
      </c>
      <c r="TI41">
        <f t="shared" si="116"/>
        <v>0</v>
      </c>
    </row>
    <row r="42" spans="1:529" x14ac:dyDescent="0.25">
      <c r="B42" t="s">
        <v>377</v>
      </c>
      <c r="F42" s="27"/>
      <c r="I42" t="str">
        <f t="shared" si="1"/>
        <v/>
      </c>
      <c r="J42" t="str">
        <f t="shared" si="2"/>
        <v>Taxi retour hôtel</v>
      </c>
      <c r="N42" s="27">
        <f t="shared" si="3"/>
        <v>0</v>
      </c>
      <c r="O42" s="27">
        <f t="shared" si="3"/>
        <v>0</v>
      </c>
      <c r="P42" s="27"/>
      <c r="Q42" t="str">
        <f t="shared" si="4"/>
        <v/>
      </c>
      <c r="R42" t="str">
        <f t="shared" si="4"/>
        <v>Taxi retour hôtel</v>
      </c>
      <c r="V42" s="27">
        <f t="shared" si="5"/>
        <v>0</v>
      </c>
      <c r="W42" s="27">
        <f t="shared" si="5"/>
        <v>0</v>
      </c>
      <c r="X42" s="27"/>
      <c r="Y42" t="str">
        <f t="shared" si="6"/>
        <v/>
      </c>
      <c r="Z42" t="str">
        <f t="shared" si="6"/>
        <v>Taxi retour hôtel</v>
      </c>
      <c r="AD42" s="27">
        <f t="shared" si="7"/>
        <v>0</v>
      </c>
      <c r="AE42" s="27">
        <f t="shared" si="7"/>
        <v>0</v>
      </c>
      <c r="AG42" t="s">
        <v>377</v>
      </c>
      <c r="AI42" s="27"/>
      <c r="AJ42" s="27">
        <v>0</v>
      </c>
      <c r="AK42" s="27"/>
      <c r="AL42" t="str">
        <f t="shared" si="8"/>
        <v/>
      </c>
      <c r="AM42" t="str">
        <f t="shared" si="9"/>
        <v>Taxi retour hôtel</v>
      </c>
      <c r="AO42" s="27">
        <f t="shared" si="10"/>
        <v>0</v>
      </c>
      <c r="AP42" s="27">
        <f t="shared" si="10"/>
        <v>0</v>
      </c>
      <c r="AQ42" s="27"/>
      <c r="AR42" t="str">
        <f t="shared" si="11"/>
        <v/>
      </c>
      <c r="AS42" t="str">
        <f t="shared" si="11"/>
        <v>Taxi retour hôtel</v>
      </c>
      <c r="AU42" s="27">
        <f t="shared" si="12"/>
        <v>0</v>
      </c>
      <c r="AV42" s="27">
        <f t="shared" si="12"/>
        <v>0</v>
      </c>
      <c r="AW42" s="27"/>
      <c r="AX42" t="str">
        <f t="shared" si="13"/>
        <v/>
      </c>
      <c r="AY42" t="str">
        <f t="shared" si="13"/>
        <v>Taxi retour hôtel</v>
      </c>
      <c r="BA42" s="27">
        <f t="shared" si="14"/>
        <v>0</v>
      </c>
      <c r="BB42" s="27">
        <f t="shared" si="14"/>
        <v>0</v>
      </c>
      <c r="BC42" s="27"/>
      <c r="BE42" t="s">
        <v>377</v>
      </c>
      <c r="BF42" s="27">
        <v>0</v>
      </c>
      <c r="BG42" s="27">
        <v>0</v>
      </c>
      <c r="BH42" s="65"/>
      <c r="BI42" t="str">
        <f t="shared" si="15"/>
        <v/>
      </c>
      <c r="BJ42" t="str">
        <f t="shared" si="16"/>
        <v>Taxi retour hôtel</v>
      </c>
      <c r="BK42" s="27">
        <f t="shared" si="16"/>
        <v>0</v>
      </c>
      <c r="BL42" s="27">
        <f t="shared" si="16"/>
        <v>0</v>
      </c>
      <c r="BM42" s="27"/>
      <c r="BN42" t="str">
        <f t="shared" si="17"/>
        <v/>
      </c>
      <c r="BO42" t="str">
        <f t="shared" si="17"/>
        <v>Taxi retour hôtel</v>
      </c>
      <c r="BP42" s="27">
        <f t="shared" si="17"/>
        <v>0</v>
      </c>
      <c r="BQ42" s="27">
        <f t="shared" si="17"/>
        <v>0</v>
      </c>
      <c r="BR42" s="27"/>
      <c r="BS42" s="27" t="str">
        <f t="shared" si="18"/>
        <v/>
      </c>
      <c r="BT42" t="str">
        <f t="shared" si="18"/>
        <v>Taxi retour hôtel</v>
      </c>
      <c r="BU42" s="27">
        <f t="shared" si="18"/>
        <v>0</v>
      </c>
      <c r="BV42" s="27">
        <f t="shared" si="18"/>
        <v>0</v>
      </c>
      <c r="BX42" t="s">
        <v>377</v>
      </c>
      <c r="BY42" s="27">
        <v>0</v>
      </c>
      <c r="BZ42" s="27">
        <v>0</v>
      </c>
      <c r="CA42" s="65"/>
      <c r="CB42" t="str">
        <f t="shared" si="19"/>
        <v/>
      </c>
      <c r="CC42" t="str">
        <f t="shared" si="20"/>
        <v>Taxi retour hôtel</v>
      </c>
      <c r="CD42" s="27">
        <f t="shared" si="20"/>
        <v>0</v>
      </c>
      <c r="CE42" s="27">
        <f t="shared" si="20"/>
        <v>0</v>
      </c>
      <c r="CF42" s="27"/>
      <c r="CG42" t="str">
        <f t="shared" si="21"/>
        <v/>
      </c>
      <c r="CH42" t="str">
        <f t="shared" si="21"/>
        <v>Taxi retour hôtel</v>
      </c>
      <c r="CI42" s="27">
        <f t="shared" si="22"/>
        <v>0</v>
      </c>
      <c r="CJ42" s="27">
        <f t="shared" si="23"/>
        <v>0</v>
      </c>
      <c r="CK42" s="27"/>
      <c r="CL42" t="str">
        <f t="shared" si="24"/>
        <v/>
      </c>
      <c r="CM42" t="str">
        <f t="shared" si="24"/>
        <v>Taxi retour hôtel</v>
      </c>
      <c r="CN42" s="27">
        <f t="shared" si="24"/>
        <v>0</v>
      </c>
      <c r="CO42" s="27">
        <f t="shared" si="24"/>
        <v>0</v>
      </c>
      <c r="CP42" s="27"/>
      <c r="CR42" t="s">
        <v>377</v>
      </c>
      <c r="CS42" s="27">
        <v>0</v>
      </c>
      <c r="CT42" s="27">
        <v>0</v>
      </c>
      <c r="CU42" s="65"/>
      <c r="CV42" t="str">
        <f t="shared" si="25"/>
        <v/>
      </c>
      <c r="CW42" t="str">
        <f t="shared" si="26"/>
        <v>Taxi retour hôtel</v>
      </c>
      <c r="CX42" s="27">
        <f t="shared" si="26"/>
        <v>0</v>
      </c>
      <c r="CY42" s="27">
        <f t="shared" si="26"/>
        <v>0</v>
      </c>
      <c r="CZ42" s="27"/>
      <c r="DA42" t="str">
        <f t="shared" si="27"/>
        <v/>
      </c>
      <c r="DB42" t="str">
        <f t="shared" si="28"/>
        <v>Taxi retour hôtel</v>
      </c>
      <c r="DC42" s="27">
        <f t="shared" si="28"/>
        <v>0</v>
      </c>
      <c r="DD42" s="27">
        <f t="shared" si="28"/>
        <v>0</v>
      </c>
      <c r="DE42" s="27"/>
      <c r="DF42" t="str">
        <f t="shared" si="29"/>
        <v/>
      </c>
      <c r="DG42" t="str">
        <f t="shared" si="30"/>
        <v>Taxi retour hôtel</v>
      </c>
      <c r="DH42" s="27">
        <f t="shared" si="30"/>
        <v>0</v>
      </c>
      <c r="DI42" s="27">
        <f t="shared" si="30"/>
        <v>0</v>
      </c>
      <c r="DJ42" s="27"/>
      <c r="DL42" t="s">
        <v>377</v>
      </c>
      <c r="DM42" s="27">
        <v>100</v>
      </c>
      <c r="DN42" s="27">
        <v>0</v>
      </c>
      <c r="DP42" t="str">
        <f t="shared" si="31"/>
        <v/>
      </c>
      <c r="DQ42" t="str">
        <f t="shared" si="32"/>
        <v>Taxi retour hôtel</v>
      </c>
      <c r="DR42" s="27">
        <f t="shared" si="32"/>
        <v>100</v>
      </c>
      <c r="DS42" s="27">
        <f t="shared" si="32"/>
        <v>0</v>
      </c>
      <c r="DU42" t="str">
        <f t="shared" si="33"/>
        <v/>
      </c>
      <c r="DV42" t="str">
        <f t="shared" si="33"/>
        <v>Taxi retour hôtel</v>
      </c>
      <c r="DW42" s="27">
        <f t="shared" si="33"/>
        <v>100</v>
      </c>
      <c r="DX42" s="27">
        <f t="shared" si="33"/>
        <v>0</v>
      </c>
      <c r="DZ42" t="str">
        <f t="shared" si="34"/>
        <v/>
      </c>
      <c r="EA42" t="str">
        <f t="shared" si="34"/>
        <v>Taxi retour hôtel</v>
      </c>
      <c r="EB42" s="27">
        <f t="shared" si="34"/>
        <v>100</v>
      </c>
      <c r="EC42" s="27">
        <f t="shared" si="34"/>
        <v>0</v>
      </c>
      <c r="EF42" t="s">
        <v>298</v>
      </c>
      <c r="EH42" s="27">
        <v>0</v>
      </c>
      <c r="EJ42" t="str">
        <f t="shared" si="35"/>
        <v/>
      </c>
      <c r="EK42" t="str">
        <f t="shared" si="36"/>
        <v>Déjeuner sur place</v>
      </c>
      <c r="EL42" s="27">
        <f t="shared" si="36"/>
        <v>0</v>
      </c>
      <c r="EM42" s="27">
        <f t="shared" si="36"/>
        <v>0</v>
      </c>
      <c r="EO42" t="str">
        <f t="shared" si="37"/>
        <v/>
      </c>
      <c r="EP42" t="str">
        <f t="shared" si="37"/>
        <v>Déjeuner sur place</v>
      </c>
      <c r="EQ42" s="27">
        <f t="shared" si="37"/>
        <v>0</v>
      </c>
      <c r="ER42" s="27">
        <f t="shared" si="37"/>
        <v>0</v>
      </c>
      <c r="ET42" t="str">
        <f t="shared" si="38"/>
        <v/>
      </c>
      <c r="EU42" t="str">
        <f t="shared" si="38"/>
        <v>Déjeuner sur place</v>
      </c>
      <c r="EV42" s="27">
        <f t="shared" si="38"/>
        <v>0</v>
      </c>
      <c r="EW42" s="27">
        <f t="shared" si="38"/>
        <v>0</v>
      </c>
      <c r="EZ42" t="s">
        <v>298</v>
      </c>
      <c r="FB42" s="27">
        <v>0</v>
      </c>
      <c r="FD42" t="str">
        <f t="shared" si="39"/>
        <v/>
      </c>
      <c r="FE42" t="str">
        <f t="shared" si="40"/>
        <v>Déjeuner sur place</v>
      </c>
      <c r="FF42" s="27">
        <f t="shared" si="40"/>
        <v>0</v>
      </c>
      <c r="FG42" s="27">
        <f t="shared" si="40"/>
        <v>0</v>
      </c>
      <c r="FI42" t="str">
        <f t="shared" si="41"/>
        <v/>
      </c>
      <c r="FJ42" t="str">
        <f t="shared" si="41"/>
        <v>Déjeuner sur place</v>
      </c>
      <c r="FK42" s="27">
        <f t="shared" si="41"/>
        <v>0</v>
      </c>
      <c r="FL42" s="27">
        <f t="shared" si="41"/>
        <v>0</v>
      </c>
      <c r="FN42" t="str">
        <f t="shared" si="42"/>
        <v/>
      </c>
      <c r="FO42" t="str">
        <f t="shared" si="42"/>
        <v>Déjeuner sur place</v>
      </c>
      <c r="FP42" s="27">
        <f t="shared" si="42"/>
        <v>0</v>
      </c>
      <c r="FQ42" s="27">
        <f t="shared" si="42"/>
        <v>0</v>
      </c>
      <c r="FS42" t="s">
        <v>298</v>
      </c>
      <c r="FU42" s="27">
        <v>0</v>
      </c>
      <c r="FW42" t="str">
        <f t="shared" si="43"/>
        <v/>
      </c>
      <c r="FX42" t="str">
        <f t="shared" si="44"/>
        <v>Déjeuner sur place</v>
      </c>
      <c r="FY42" s="27">
        <f t="shared" si="44"/>
        <v>0</v>
      </c>
      <c r="FZ42" s="27">
        <f t="shared" si="44"/>
        <v>0</v>
      </c>
      <c r="GB42" t="str">
        <f t="shared" si="45"/>
        <v/>
      </c>
      <c r="GC42" t="str">
        <f t="shared" si="45"/>
        <v>Déjeuner sur place</v>
      </c>
      <c r="GD42" s="27">
        <f t="shared" si="45"/>
        <v>0</v>
      </c>
      <c r="GE42" s="27">
        <f t="shared" si="45"/>
        <v>0</v>
      </c>
      <c r="GG42" t="str">
        <f t="shared" si="46"/>
        <v/>
      </c>
      <c r="GH42" t="str">
        <f t="shared" si="46"/>
        <v>Déjeuner sur place</v>
      </c>
      <c r="GI42" s="27">
        <f t="shared" si="46"/>
        <v>0</v>
      </c>
      <c r="GJ42" s="27">
        <f t="shared" si="46"/>
        <v>0</v>
      </c>
      <c r="GL42" t="s">
        <v>298</v>
      </c>
      <c r="GN42" s="27">
        <v>0</v>
      </c>
      <c r="GP42" t="str">
        <f t="shared" si="47"/>
        <v/>
      </c>
      <c r="GQ42" t="str">
        <f t="shared" si="48"/>
        <v>Déjeuner sur place</v>
      </c>
      <c r="GR42" s="27">
        <f t="shared" si="48"/>
        <v>0</v>
      </c>
      <c r="GS42" s="27">
        <f t="shared" si="48"/>
        <v>0</v>
      </c>
      <c r="GU42" t="str">
        <f t="shared" si="49"/>
        <v/>
      </c>
      <c r="GV42" t="str">
        <f t="shared" si="49"/>
        <v>Déjeuner sur place</v>
      </c>
      <c r="GW42" s="27">
        <f t="shared" si="49"/>
        <v>0</v>
      </c>
      <c r="GX42" s="27">
        <f t="shared" si="49"/>
        <v>0</v>
      </c>
      <c r="GZ42" t="str">
        <f t="shared" si="50"/>
        <v/>
      </c>
      <c r="HA42" t="str">
        <f t="shared" si="50"/>
        <v>Déjeuner sur place</v>
      </c>
      <c r="HB42" s="27">
        <f t="shared" si="50"/>
        <v>0</v>
      </c>
      <c r="HC42" s="27">
        <f t="shared" si="50"/>
        <v>0</v>
      </c>
      <c r="HE42" t="s">
        <v>378</v>
      </c>
      <c r="HF42" s="27">
        <v>2300</v>
      </c>
      <c r="HG42" s="27">
        <v>0</v>
      </c>
      <c r="HI42" t="str">
        <f t="shared" si="51"/>
        <v/>
      </c>
      <c r="HJ42" t="str">
        <f t="shared" si="52"/>
        <v>Croisière Chap Phraya</v>
      </c>
      <c r="HK42">
        <f t="shared" si="52"/>
        <v>2300</v>
      </c>
      <c r="HL42">
        <f t="shared" si="52"/>
        <v>0</v>
      </c>
      <c r="HN42" t="str">
        <f t="shared" si="53"/>
        <v/>
      </c>
      <c r="HO42" t="str">
        <f t="shared" si="53"/>
        <v>Croisière Chap Phraya</v>
      </c>
      <c r="HP42">
        <f t="shared" si="53"/>
        <v>2300</v>
      </c>
      <c r="HQ42">
        <f t="shared" si="53"/>
        <v>0</v>
      </c>
      <c r="HS42" t="str">
        <f t="shared" si="54"/>
        <v/>
      </c>
      <c r="HT42" t="str">
        <f t="shared" si="54"/>
        <v>Croisière Chap Phraya</v>
      </c>
      <c r="HU42">
        <f t="shared" si="54"/>
        <v>2300</v>
      </c>
      <c r="HV42">
        <f t="shared" si="54"/>
        <v>0</v>
      </c>
      <c r="HX42" t="s">
        <v>378</v>
      </c>
      <c r="HY42" s="27">
        <v>2300</v>
      </c>
      <c r="HZ42" s="27">
        <v>0</v>
      </c>
      <c r="IB42" t="str">
        <f t="shared" si="55"/>
        <v/>
      </c>
      <c r="IC42" t="str">
        <f t="shared" si="56"/>
        <v>Croisière Chap Phraya</v>
      </c>
      <c r="ID42">
        <f t="shared" si="56"/>
        <v>2300</v>
      </c>
      <c r="IE42">
        <f t="shared" si="56"/>
        <v>0</v>
      </c>
      <c r="IG42" t="str">
        <f t="shared" si="57"/>
        <v/>
      </c>
      <c r="IH42" t="str">
        <f t="shared" si="58"/>
        <v>Croisière Chap Phraya</v>
      </c>
      <c r="II42">
        <f t="shared" si="58"/>
        <v>2300</v>
      </c>
      <c r="IJ42">
        <f t="shared" si="58"/>
        <v>0</v>
      </c>
      <c r="IL42" t="str">
        <f t="shared" si="59"/>
        <v/>
      </c>
      <c r="IM42" t="str">
        <f t="shared" si="60"/>
        <v>Croisière Chap Phraya</v>
      </c>
      <c r="IN42">
        <f t="shared" si="60"/>
        <v>2300</v>
      </c>
      <c r="IO42">
        <f t="shared" si="60"/>
        <v>0</v>
      </c>
      <c r="IR42" s="25" t="s">
        <v>379</v>
      </c>
      <c r="IV42" s="27"/>
      <c r="IW42" s="27"/>
      <c r="IZ42" t="str">
        <f t="shared" si="61"/>
        <v>Retour vers 16h à l'hôtel</v>
      </c>
      <c r="JD42" s="27">
        <f t="shared" si="62"/>
        <v>0</v>
      </c>
      <c r="JE42" s="65">
        <f t="shared" si="62"/>
        <v>0</v>
      </c>
      <c r="JH42" t="str">
        <f t="shared" si="63"/>
        <v>Retour vers 16h à l'hôtel</v>
      </c>
      <c r="JL42" s="27">
        <f t="shared" si="64"/>
        <v>0</v>
      </c>
      <c r="JM42" s="65">
        <f t="shared" si="64"/>
        <v>0</v>
      </c>
      <c r="JP42" t="str">
        <f t="shared" si="65"/>
        <v>Retour vers 16h à l'hôtel</v>
      </c>
      <c r="JT42" s="27">
        <f t="shared" si="66"/>
        <v>0</v>
      </c>
      <c r="JU42" s="65">
        <f t="shared" si="66"/>
        <v>0</v>
      </c>
      <c r="JX42" s="25" t="s">
        <v>380</v>
      </c>
      <c r="JZ42" s="27"/>
      <c r="KA42" s="27"/>
      <c r="KD42" s="25" t="s">
        <v>380</v>
      </c>
      <c r="KF42" s="27">
        <f t="shared" si="67"/>
        <v>0</v>
      </c>
      <c r="KG42" s="65">
        <f t="shared" si="67"/>
        <v>0</v>
      </c>
      <c r="KJ42" s="25" t="s">
        <v>380</v>
      </c>
      <c r="KL42" s="27">
        <f t="shared" si="68"/>
        <v>0</v>
      </c>
      <c r="KM42" s="65">
        <f t="shared" si="68"/>
        <v>0</v>
      </c>
      <c r="KP42" s="25" t="s">
        <v>380</v>
      </c>
      <c r="KR42" s="27">
        <f t="shared" si="69"/>
        <v>0</v>
      </c>
      <c r="KS42" s="65">
        <f t="shared" si="69"/>
        <v>0</v>
      </c>
      <c r="KV42" s="25" t="s">
        <v>379</v>
      </c>
      <c r="KW42" s="25"/>
      <c r="KX42" s="27"/>
      <c r="KY42" s="27"/>
      <c r="LB42" s="25" t="s">
        <v>379</v>
      </c>
      <c r="LC42" s="25"/>
      <c r="LD42" s="27">
        <f t="shared" si="70"/>
        <v>0</v>
      </c>
      <c r="LE42" s="65">
        <f t="shared" si="70"/>
        <v>0</v>
      </c>
      <c r="LH42" t="str">
        <f t="shared" si="71"/>
        <v>Retour vers 16h à l'hôtel</v>
      </c>
      <c r="LI42" s="25"/>
      <c r="LJ42" s="27">
        <f t="shared" si="72"/>
        <v>0</v>
      </c>
      <c r="LK42" s="65">
        <f t="shared" si="72"/>
        <v>0</v>
      </c>
      <c r="LN42" t="str">
        <f t="shared" si="73"/>
        <v>Retour vers 16h à l'hôtel</v>
      </c>
      <c r="LO42" s="25"/>
      <c r="LP42" s="27">
        <f t="shared" si="74"/>
        <v>0</v>
      </c>
      <c r="LQ42" s="65">
        <f t="shared" si="74"/>
        <v>0</v>
      </c>
      <c r="LT42" s="25" t="s">
        <v>379</v>
      </c>
      <c r="LV42" s="27"/>
      <c r="LW42" s="27"/>
      <c r="LZ42" t="str">
        <f t="shared" si="75"/>
        <v>Retour vers 16h à l'hôtel</v>
      </c>
      <c r="MB42" s="27">
        <f t="shared" si="76"/>
        <v>0</v>
      </c>
      <c r="MC42" s="65">
        <f t="shared" si="76"/>
        <v>0</v>
      </c>
      <c r="MF42" t="str">
        <f t="shared" si="77"/>
        <v>Retour vers 16h à l'hôtel</v>
      </c>
      <c r="MH42" s="27">
        <f t="shared" si="78"/>
        <v>0</v>
      </c>
      <c r="MI42" s="65">
        <f t="shared" si="78"/>
        <v>0</v>
      </c>
      <c r="ML42" t="str">
        <f t="shared" si="79"/>
        <v>Retour vers 16h à l'hôtel</v>
      </c>
      <c r="MN42" s="27">
        <f t="shared" si="80"/>
        <v>0</v>
      </c>
      <c r="MO42" s="65">
        <f t="shared" si="80"/>
        <v>0</v>
      </c>
      <c r="MP42" t="s">
        <v>348</v>
      </c>
      <c r="MQ42" t="s">
        <v>381</v>
      </c>
      <c r="MS42" s="27"/>
      <c r="MT42" s="27"/>
      <c r="MU42" t="s">
        <v>25</v>
      </c>
      <c r="MV42" t="s">
        <v>348</v>
      </c>
      <c r="MW42" t="str">
        <f t="shared" si="81"/>
        <v>Départ 8h pour phu phra bat historical park</v>
      </c>
      <c r="MY42" s="27">
        <f t="shared" si="82"/>
        <v>0</v>
      </c>
      <c r="MZ42" s="65">
        <f t="shared" si="82"/>
        <v>0</v>
      </c>
      <c r="NB42" t="s">
        <v>348</v>
      </c>
      <c r="NC42" t="str">
        <f t="shared" si="83"/>
        <v>Départ 8h pour phu phra bat historical park</v>
      </c>
      <c r="NE42" s="27">
        <f t="shared" si="84"/>
        <v>0</v>
      </c>
      <c r="NF42" s="65">
        <f t="shared" si="84"/>
        <v>0</v>
      </c>
      <c r="NH42" t="s">
        <v>348</v>
      </c>
      <c r="NI42" t="str">
        <f t="shared" si="85"/>
        <v>Départ 8h pour phu phra bat historical park</v>
      </c>
      <c r="NK42" s="27">
        <f t="shared" si="86"/>
        <v>0</v>
      </c>
      <c r="NL42" s="65">
        <f t="shared" si="86"/>
        <v>0</v>
      </c>
      <c r="NN42" t="s">
        <v>345</v>
      </c>
      <c r="NQ42" s="65">
        <v>0</v>
      </c>
      <c r="NT42" t="str">
        <f t="shared" si="87"/>
        <v>Dîner</v>
      </c>
      <c r="NV42" s="27">
        <f t="shared" si="88"/>
        <v>0</v>
      </c>
      <c r="NW42" s="65">
        <f t="shared" si="88"/>
        <v>0</v>
      </c>
      <c r="NZ42" t="str">
        <f t="shared" si="89"/>
        <v>Dîner</v>
      </c>
      <c r="OB42" s="27">
        <f t="shared" si="90"/>
        <v>0</v>
      </c>
      <c r="OC42" s="65">
        <f t="shared" si="90"/>
        <v>0</v>
      </c>
      <c r="OF42" t="str">
        <f t="shared" si="91"/>
        <v>Dîner</v>
      </c>
      <c r="OH42" s="27">
        <f t="shared" si="92"/>
        <v>0</v>
      </c>
      <c r="OI42" s="65">
        <f t="shared" si="92"/>
        <v>0</v>
      </c>
      <c r="OL42" s="25" t="s">
        <v>382</v>
      </c>
      <c r="ON42" s="27"/>
      <c r="OO42" s="65">
        <v>0</v>
      </c>
      <c r="OR42" t="str">
        <f t="shared" si="93"/>
        <v>Dîner à l'hôtel</v>
      </c>
      <c r="OT42" s="27">
        <f t="shared" si="94"/>
        <v>0</v>
      </c>
      <c r="OU42" s="65">
        <f t="shared" si="94"/>
        <v>0</v>
      </c>
      <c r="OX42" t="str">
        <f t="shared" si="95"/>
        <v>Dîner à l'hôtel</v>
      </c>
      <c r="OZ42" s="27">
        <f t="shared" si="96"/>
        <v>0</v>
      </c>
      <c r="PA42" s="65">
        <f t="shared" si="96"/>
        <v>0</v>
      </c>
      <c r="PD42" t="str">
        <f t="shared" si="97"/>
        <v>Dîner à l'hôtel</v>
      </c>
      <c r="PF42" s="27">
        <f t="shared" si="98"/>
        <v>0</v>
      </c>
      <c r="PG42" s="65">
        <f t="shared" si="98"/>
        <v>0</v>
      </c>
      <c r="PJ42" t="s">
        <v>255</v>
      </c>
      <c r="PL42">
        <v>1080</v>
      </c>
      <c r="PP42" t="str">
        <f t="shared" si="99"/>
        <v>park &amp; pool resort</v>
      </c>
      <c r="PR42">
        <f t="shared" si="100"/>
        <v>1080</v>
      </c>
      <c r="PS42">
        <f t="shared" si="100"/>
        <v>0</v>
      </c>
      <c r="PV42" t="str">
        <f t="shared" si="101"/>
        <v>park &amp; pool resort</v>
      </c>
      <c r="PX42">
        <f t="shared" si="102"/>
        <v>1080</v>
      </c>
      <c r="PY42">
        <f t="shared" si="102"/>
        <v>0</v>
      </c>
      <c r="QB42" t="str">
        <f t="shared" si="103"/>
        <v>park &amp; pool resort</v>
      </c>
      <c r="QD42">
        <f t="shared" si="104"/>
        <v>1080</v>
      </c>
      <c r="QE42">
        <f t="shared" si="104"/>
        <v>0</v>
      </c>
      <c r="QH42" t="s">
        <v>255</v>
      </c>
      <c r="QI42">
        <v>1080</v>
      </c>
      <c r="QN42" t="str">
        <f t="shared" si="105"/>
        <v>park &amp; pool resort</v>
      </c>
      <c r="QO42">
        <f t="shared" si="105"/>
        <v>1080</v>
      </c>
      <c r="QP42">
        <f t="shared" si="105"/>
        <v>0</v>
      </c>
      <c r="QT42" t="str">
        <f t="shared" si="106"/>
        <v>park &amp; pool resort</v>
      </c>
      <c r="QU42">
        <f t="shared" si="106"/>
        <v>1080</v>
      </c>
      <c r="QV42">
        <f t="shared" si="106"/>
        <v>0</v>
      </c>
      <c r="QZ42" t="str">
        <f t="shared" si="107"/>
        <v>park &amp; pool resort</v>
      </c>
      <c r="RA42">
        <f t="shared" si="107"/>
        <v>1080</v>
      </c>
      <c r="RB42">
        <f t="shared" si="107"/>
        <v>0</v>
      </c>
      <c r="RD42" t="s">
        <v>255</v>
      </c>
      <c r="RE42">
        <v>1080</v>
      </c>
      <c r="RI42" t="str">
        <f t="shared" si="108"/>
        <v>park &amp; pool resort</v>
      </c>
      <c r="RJ42">
        <f t="shared" si="108"/>
        <v>1080</v>
      </c>
      <c r="RK42">
        <f t="shared" si="108"/>
        <v>0</v>
      </c>
      <c r="RN42" t="str">
        <f t="shared" si="109"/>
        <v>park &amp; pool resort</v>
      </c>
      <c r="RO42">
        <f t="shared" si="109"/>
        <v>1080</v>
      </c>
      <c r="RP42">
        <f t="shared" si="109"/>
        <v>0</v>
      </c>
      <c r="RS42" t="str">
        <f t="shared" si="110"/>
        <v>park &amp; pool resort</v>
      </c>
      <c r="RT42">
        <f t="shared" si="110"/>
        <v>1080</v>
      </c>
      <c r="RU42">
        <f t="shared" si="110"/>
        <v>0</v>
      </c>
      <c r="RW42" s="25" t="s">
        <v>314</v>
      </c>
      <c r="RX42" s="65"/>
      <c r="RY42" s="65"/>
      <c r="SA42">
        <f t="shared" si="111"/>
        <v>0</v>
      </c>
      <c r="SB42" t="str">
        <f t="shared" si="111"/>
        <v>Visite village de 14à 15h</v>
      </c>
      <c r="SC42">
        <f t="shared" si="111"/>
        <v>0</v>
      </c>
      <c r="SD42">
        <f t="shared" si="111"/>
        <v>0</v>
      </c>
      <c r="SF42">
        <f t="shared" si="112"/>
        <v>0</v>
      </c>
      <c r="SG42" t="str">
        <f t="shared" si="112"/>
        <v>Visite village de 14à 15h</v>
      </c>
      <c r="SH42">
        <f t="shared" si="112"/>
        <v>0</v>
      </c>
      <c r="SI42">
        <f t="shared" si="112"/>
        <v>0</v>
      </c>
      <c r="SK42">
        <f t="shared" si="113"/>
        <v>0</v>
      </c>
      <c r="SL42" t="str">
        <f t="shared" si="113"/>
        <v>Visite village de 14à 15h</v>
      </c>
      <c r="SM42">
        <f t="shared" si="113"/>
        <v>0</v>
      </c>
      <c r="SN42">
        <f t="shared" si="113"/>
        <v>0</v>
      </c>
      <c r="SR42" s="25" t="s">
        <v>263</v>
      </c>
      <c r="SS42" s="65"/>
      <c r="ST42" s="65">
        <v>3500</v>
      </c>
      <c r="SW42" t="str">
        <f t="shared" si="114"/>
        <v>Van à la journée</v>
      </c>
      <c r="SX42">
        <f t="shared" si="114"/>
        <v>0</v>
      </c>
      <c r="SY42">
        <f t="shared" si="114"/>
        <v>3500</v>
      </c>
      <c r="TB42" t="str">
        <f t="shared" si="115"/>
        <v>Van à la journée</v>
      </c>
      <c r="TC42">
        <f t="shared" si="115"/>
        <v>0</v>
      </c>
      <c r="TD42">
        <f t="shared" si="115"/>
        <v>3500</v>
      </c>
      <c r="TG42" t="str">
        <f t="shared" si="116"/>
        <v>Van à la journée</v>
      </c>
      <c r="TH42">
        <f t="shared" si="116"/>
        <v>0</v>
      </c>
      <c r="TI42">
        <f t="shared" si="116"/>
        <v>3500</v>
      </c>
    </row>
    <row r="43" spans="1:529" x14ac:dyDescent="0.25">
      <c r="B43" t="s">
        <v>383</v>
      </c>
      <c r="F43" s="27"/>
      <c r="G43" s="27">
        <v>800</v>
      </c>
      <c r="I43" t="str">
        <f t="shared" si="1"/>
        <v/>
      </c>
      <c r="J43" t="str">
        <f t="shared" si="2"/>
        <v>Dîner silom + taxi AR</v>
      </c>
      <c r="N43" s="27">
        <f t="shared" si="3"/>
        <v>0</v>
      </c>
      <c r="O43" s="27">
        <f t="shared" si="3"/>
        <v>800</v>
      </c>
      <c r="P43" s="27"/>
      <c r="Q43" t="str">
        <f t="shared" si="4"/>
        <v/>
      </c>
      <c r="R43" t="str">
        <f t="shared" si="4"/>
        <v>Dîner silom + taxi AR</v>
      </c>
      <c r="V43" s="27">
        <f t="shared" si="5"/>
        <v>0</v>
      </c>
      <c r="W43" s="27">
        <f t="shared" si="5"/>
        <v>800</v>
      </c>
      <c r="X43" s="27"/>
      <c r="Y43" t="str">
        <f t="shared" si="6"/>
        <v/>
      </c>
      <c r="Z43" t="str">
        <f t="shared" si="6"/>
        <v>Dîner silom + taxi AR</v>
      </c>
      <c r="AD43" s="27">
        <f t="shared" si="7"/>
        <v>0</v>
      </c>
      <c r="AE43" s="27">
        <f t="shared" si="7"/>
        <v>800</v>
      </c>
      <c r="AG43" t="s">
        <v>383</v>
      </c>
      <c r="AI43" s="27"/>
      <c r="AJ43" s="27">
        <v>800</v>
      </c>
      <c r="AK43" s="27"/>
      <c r="AL43" t="str">
        <f t="shared" si="8"/>
        <v/>
      </c>
      <c r="AM43" t="str">
        <f t="shared" si="9"/>
        <v>Dîner silom + taxi AR</v>
      </c>
      <c r="AO43" s="27">
        <f t="shared" si="10"/>
        <v>0</v>
      </c>
      <c r="AP43" s="27">
        <f t="shared" si="10"/>
        <v>800</v>
      </c>
      <c r="AQ43" s="27"/>
      <c r="AR43" t="str">
        <f t="shared" si="11"/>
        <v/>
      </c>
      <c r="AS43" t="str">
        <f t="shared" si="11"/>
        <v>Dîner silom + taxi AR</v>
      </c>
      <c r="AU43" s="27">
        <f t="shared" si="12"/>
        <v>0</v>
      </c>
      <c r="AV43" s="27">
        <f t="shared" si="12"/>
        <v>800</v>
      </c>
      <c r="AW43" s="27"/>
      <c r="AX43" t="str">
        <f t="shared" si="13"/>
        <v/>
      </c>
      <c r="AY43" t="str">
        <f t="shared" si="13"/>
        <v>Dîner silom + taxi AR</v>
      </c>
      <c r="BA43" s="27">
        <f t="shared" si="14"/>
        <v>0</v>
      </c>
      <c r="BB43" s="27">
        <f t="shared" si="14"/>
        <v>800</v>
      </c>
      <c r="BC43" s="27"/>
      <c r="BE43" t="s">
        <v>383</v>
      </c>
      <c r="BF43" s="27"/>
      <c r="BG43" s="27">
        <v>800</v>
      </c>
      <c r="BH43" s="65"/>
      <c r="BI43" t="str">
        <f t="shared" si="15"/>
        <v/>
      </c>
      <c r="BJ43" t="str">
        <f t="shared" si="16"/>
        <v>Dîner silom + taxi AR</v>
      </c>
      <c r="BK43" s="27">
        <f t="shared" si="16"/>
        <v>0</v>
      </c>
      <c r="BL43" s="27">
        <f t="shared" si="16"/>
        <v>800</v>
      </c>
      <c r="BM43" s="27"/>
      <c r="BN43" t="str">
        <f t="shared" si="17"/>
        <v/>
      </c>
      <c r="BO43" t="str">
        <f t="shared" si="17"/>
        <v>Dîner silom + taxi AR</v>
      </c>
      <c r="BP43" s="27">
        <f t="shared" si="17"/>
        <v>0</v>
      </c>
      <c r="BQ43" s="27">
        <f t="shared" si="17"/>
        <v>800</v>
      </c>
      <c r="BR43" s="27"/>
      <c r="BS43" s="27" t="str">
        <f t="shared" si="18"/>
        <v/>
      </c>
      <c r="BT43" t="str">
        <f t="shared" si="18"/>
        <v>Dîner silom + taxi AR</v>
      </c>
      <c r="BU43" s="27">
        <f t="shared" si="18"/>
        <v>0</v>
      </c>
      <c r="BV43" s="27">
        <f t="shared" si="18"/>
        <v>800</v>
      </c>
      <c r="BX43" t="s">
        <v>383</v>
      </c>
      <c r="BY43" s="27">
        <v>200</v>
      </c>
      <c r="BZ43" s="27">
        <v>0</v>
      </c>
      <c r="CA43" s="65"/>
      <c r="CB43" t="str">
        <f t="shared" si="19"/>
        <v/>
      </c>
      <c r="CC43" t="str">
        <f t="shared" si="20"/>
        <v>Dîner silom + taxi AR</v>
      </c>
      <c r="CD43" s="27">
        <f t="shared" si="20"/>
        <v>200</v>
      </c>
      <c r="CE43" s="27">
        <f t="shared" si="20"/>
        <v>0</v>
      </c>
      <c r="CF43" s="27"/>
      <c r="CG43" t="str">
        <f t="shared" si="21"/>
        <v/>
      </c>
      <c r="CH43" t="str">
        <f t="shared" si="21"/>
        <v>Dîner silom + taxi AR</v>
      </c>
      <c r="CI43" s="27">
        <f t="shared" si="22"/>
        <v>200</v>
      </c>
      <c r="CJ43" s="27">
        <f t="shared" si="23"/>
        <v>0</v>
      </c>
      <c r="CK43" s="27"/>
      <c r="CL43" t="str">
        <f t="shared" si="24"/>
        <v/>
      </c>
      <c r="CM43" t="str">
        <f t="shared" si="24"/>
        <v>Dîner silom + taxi AR</v>
      </c>
      <c r="CN43" s="27">
        <f t="shared" si="24"/>
        <v>200</v>
      </c>
      <c r="CO43" s="27">
        <f t="shared" si="24"/>
        <v>0</v>
      </c>
      <c r="CP43" s="27"/>
      <c r="CR43" t="s">
        <v>383</v>
      </c>
      <c r="CS43" s="27">
        <v>0</v>
      </c>
      <c r="CT43" s="27">
        <v>800</v>
      </c>
      <c r="CU43" s="65"/>
      <c r="CV43" t="str">
        <f t="shared" si="25"/>
        <v/>
      </c>
      <c r="CW43" t="str">
        <f t="shared" si="26"/>
        <v>Dîner silom + taxi AR</v>
      </c>
      <c r="CX43" s="27">
        <f t="shared" si="26"/>
        <v>0</v>
      </c>
      <c r="CY43" s="27">
        <f t="shared" si="26"/>
        <v>800</v>
      </c>
      <c r="CZ43" s="27"/>
      <c r="DA43" t="str">
        <f t="shared" si="27"/>
        <v/>
      </c>
      <c r="DB43" t="str">
        <f t="shared" si="28"/>
        <v>Dîner silom + taxi AR</v>
      </c>
      <c r="DC43" s="27">
        <f t="shared" si="28"/>
        <v>0</v>
      </c>
      <c r="DD43" s="27">
        <f t="shared" si="28"/>
        <v>800</v>
      </c>
      <c r="DE43" s="27"/>
      <c r="DF43" t="str">
        <f t="shared" si="29"/>
        <v/>
      </c>
      <c r="DG43" t="str">
        <f t="shared" si="30"/>
        <v>Dîner silom + taxi AR</v>
      </c>
      <c r="DH43" s="27">
        <f t="shared" si="30"/>
        <v>0</v>
      </c>
      <c r="DI43" s="27">
        <f t="shared" si="30"/>
        <v>800</v>
      </c>
      <c r="DJ43" s="27"/>
      <c r="DL43" t="s">
        <v>383</v>
      </c>
      <c r="DM43" s="27">
        <v>200</v>
      </c>
      <c r="DN43" s="27">
        <v>0</v>
      </c>
      <c r="DP43" t="str">
        <f t="shared" si="31"/>
        <v/>
      </c>
      <c r="DQ43" t="str">
        <f t="shared" si="32"/>
        <v>Dîner silom + taxi AR</v>
      </c>
      <c r="DR43" s="27">
        <f t="shared" si="32"/>
        <v>200</v>
      </c>
      <c r="DS43" s="27">
        <f t="shared" si="32"/>
        <v>0</v>
      </c>
      <c r="DU43" t="str">
        <f t="shared" si="33"/>
        <v/>
      </c>
      <c r="DV43" t="str">
        <f t="shared" si="33"/>
        <v>Dîner silom + taxi AR</v>
      </c>
      <c r="DW43" s="27">
        <f t="shared" si="33"/>
        <v>200</v>
      </c>
      <c r="DX43" s="27">
        <f t="shared" si="33"/>
        <v>0</v>
      </c>
      <c r="DZ43" t="str">
        <f t="shared" si="34"/>
        <v/>
      </c>
      <c r="EA43" t="str">
        <f t="shared" si="34"/>
        <v>Dîner silom + taxi AR</v>
      </c>
      <c r="EB43" s="27">
        <f t="shared" si="34"/>
        <v>200</v>
      </c>
      <c r="EC43" s="27">
        <f t="shared" si="34"/>
        <v>0</v>
      </c>
      <c r="EF43" t="s">
        <v>384</v>
      </c>
      <c r="EG43" s="27"/>
      <c r="EH43" s="27"/>
      <c r="EJ43" t="str">
        <f t="shared" si="35"/>
        <v/>
      </c>
      <c r="EK43" t="str">
        <f t="shared" si="36"/>
        <v>départ 13h pour kanchanaburi - arrivée 15h30 fin am libre</v>
      </c>
      <c r="EL43" s="27">
        <f t="shared" si="36"/>
        <v>0</v>
      </c>
      <c r="EM43" s="27">
        <f t="shared" si="36"/>
        <v>0</v>
      </c>
      <c r="EO43" t="str">
        <f t="shared" si="37"/>
        <v/>
      </c>
      <c r="EP43" t="str">
        <f t="shared" si="37"/>
        <v>départ 13h pour kanchanaburi - arrivée 15h30 fin am libre</v>
      </c>
      <c r="EQ43" s="27">
        <f t="shared" si="37"/>
        <v>0</v>
      </c>
      <c r="ER43" s="27">
        <f t="shared" si="37"/>
        <v>0</v>
      </c>
      <c r="ET43" t="str">
        <f t="shared" si="38"/>
        <v/>
      </c>
      <c r="EU43" t="str">
        <f t="shared" si="38"/>
        <v>départ 13h pour kanchanaburi - arrivée 15h30 fin am libre</v>
      </c>
      <c r="EV43" s="27">
        <f t="shared" si="38"/>
        <v>0</v>
      </c>
      <c r="EW43" s="27">
        <f t="shared" si="38"/>
        <v>0</v>
      </c>
      <c r="EZ43" t="s">
        <v>384</v>
      </c>
      <c r="FA43" s="27"/>
      <c r="FB43" s="27"/>
      <c r="FD43" t="str">
        <f t="shared" si="39"/>
        <v/>
      </c>
      <c r="FE43" t="str">
        <f t="shared" si="40"/>
        <v>départ 13h pour kanchanaburi - arrivée 15h30 fin am libre</v>
      </c>
      <c r="FF43" s="27">
        <f t="shared" si="40"/>
        <v>0</v>
      </c>
      <c r="FG43" s="27">
        <f t="shared" si="40"/>
        <v>0</v>
      </c>
      <c r="FI43" t="str">
        <f t="shared" si="41"/>
        <v/>
      </c>
      <c r="FJ43" t="str">
        <f t="shared" si="41"/>
        <v>départ 13h pour kanchanaburi - arrivée 15h30 fin am libre</v>
      </c>
      <c r="FK43" s="27">
        <f t="shared" si="41"/>
        <v>0</v>
      </c>
      <c r="FL43" s="27">
        <f t="shared" si="41"/>
        <v>0</v>
      </c>
      <c r="FN43" t="str">
        <f t="shared" si="42"/>
        <v/>
      </c>
      <c r="FO43" t="str">
        <f t="shared" si="42"/>
        <v>départ 13h pour kanchanaburi - arrivée 15h30 fin am libre</v>
      </c>
      <c r="FP43" s="27">
        <f t="shared" si="42"/>
        <v>0</v>
      </c>
      <c r="FQ43" s="27">
        <f t="shared" si="42"/>
        <v>0</v>
      </c>
      <c r="FS43" t="s">
        <v>384</v>
      </c>
      <c r="FT43" s="27"/>
      <c r="FU43" s="27"/>
      <c r="FW43" t="str">
        <f t="shared" si="43"/>
        <v/>
      </c>
      <c r="FX43" t="str">
        <f t="shared" si="44"/>
        <v>départ 13h pour kanchanaburi - arrivée 15h30 fin am libre</v>
      </c>
      <c r="FY43" s="27">
        <f t="shared" si="44"/>
        <v>0</v>
      </c>
      <c r="FZ43" s="27">
        <f t="shared" si="44"/>
        <v>0</v>
      </c>
      <c r="GB43" t="str">
        <f t="shared" si="45"/>
        <v/>
      </c>
      <c r="GC43" t="str">
        <f t="shared" si="45"/>
        <v>départ 13h pour kanchanaburi - arrivée 15h30 fin am libre</v>
      </c>
      <c r="GD43" s="27">
        <f t="shared" si="45"/>
        <v>0</v>
      </c>
      <c r="GE43" s="27">
        <f t="shared" si="45"/>
        <v>0</v>
      </c>
      <c r="GG43" t="str">
        <f t="shared" si="46"/>
        <v/>
      </c>
      <c r="GH43" t="str">
        <f t="shared" si="46"/>
        <v>départ 13h pour kanchanaburi - arrivée 15h30 fin am libre</v>
      </c>
      <c r="GI43" s="27">
        <f t="shared" si="46"/>
        <v>0</v>
      </c>
      <c r="GJ43" s="27">
        <f t="shared" si="46"/>
        <v>0</v>
      </c>
      <c r="GL43" t="s">
        <v>384</v>
      </c>
      <c r="GM43" s="27"/>
      <c r="GN43" s="27"/>
      <c r="GP43" t="str">
        <f t="shared" si="47"/>
        <v/>
      </c>
      <c r="GQ43" t="str">
        <f t="shared" si="48"/>
        <v>départ 13h pour kanchanaburi - arrivée 15h30 fin am libre</v>
      </c>
      <c r="GR43" s="27">
        <f t="shared" si="48"/>
        <v>0</v>
      </c>
      <c r="GS43" s="27">
        <f t="shared" si="48"/>
        <v>0</v>
      </c>
      <c r="GU43" t="str">
        <f t="shared" si="49"/>
        <v/>
      </c>
      <c r="GV43" t="str">
        <f t="shared" si="49"/>
        <v>départ 13h pour kanchanaburi - arrivée 15h30 fin am libre</v>
      </c>
      <c r="GW43" s="27">
        <f t="shared" si="49"/>
        <v>0</v>
      </c>
      <c r="GX43" s="27">
        <f t="shared" si="49"/>
        <v>0</v>
      </c>
      <c r="GZ43" t="str">
        <f t="shared" si="50"/>
        <v/>
      </c>
      <c r="HA43" t="str">
        <f t="shared" si="50"/>
        <v>départ 13h pour kanchanaburi - arrivée 15h30 fin am libre</v>
      </c>
      <c r="HB43" s="27">
        <f t="shared" si="50"/>
        <v>0</v>
      </c>
      <c r="HC43" s="27">
        <f t="shared" si="50"/>
        <v>0</v>
      </c>
      <c r="HE43" t="s">
        <v>385</v>
      </c>
      <c r="HF43" s="27">
        <v>200</v>
      </c>
      <c r="HG43" s="27">
        <v>0</v>
      </c>
      <c r="HI43" t="str">
        <f t="shared" si="51"/>
        <v/>
      </c>
      <c r="HJ43" t="str">
        <f t="shared" si="52"/>
        <v>Taxis croisière aller</v>
      </c>
      <c r="HK43">
        <f t="shared" si="52"/>
        <v>200</v>
      </c>
      <c r="HL43">
        <f t="shared" si="52"/>
        <v>0</v>
      </c>
      <c r="HN43" t="str">
        <f t="shared" si="53"/>
        <v/>
      </c>
      <c r="HO43" t="str">
        <f t="shared" si="53"/>
        <v>Taxis croisière aller</v>
      </c>
      <c r="HP43">
        <f t="shared" si="53"/>
        <v>200</v>
      </c>
      <c r="HQ43">
        <f t="shared" si="53"/>
        <v>0</v>
      </c>
      <c r="HS43" t="str">
        <f t="shared" si="54"/>
        <v/>
      </c>
      <c r="HT43" t="str">
        <f t="shared" si="54"/>
        <v>Taxis croisière aller</v>
      </c>
      <c r="HU43">
        <f t="shared" si="54"/>
        <v>200</v>
      </c>
      <c r="HV43">
        <f t="shared" si="54"/>
        <v>0</v>
      </c>
      <c r="HX43" t="s">
        <v>385</v>
      </c>
      <c r="HY43" s="27">
        <v>200</v>
      </c>
      <c r="HZ43" s="27">
        <v>0</v>
      </c>
      <c r="IB43" t="str">
        <f t="shared" si="55"/>
        <v/>
      </c>
      <c r="IC43" t="str">
        <f t="shared" si="56"/>
        <v>Taxis croisière aller</v>
      </c>
      <c r="ID43">
        <f t="shared" si="56"/>
        <v>200</v>
      </c>
      <c r="IE43">
        <f t="shared" si="56"/>
        <v>0</v>
      </c>
      <c r="IG43" t="str">
        <f t="shared" si="57"/>
        <v/>
      </c>
      <c r="IH43" t="str">
        <f t="shared" si="58"/>
        <v>Taxis croisière aller</v>
      </c>
      <c r="II43">
        <f t="shared" si="58"/>
        <v>200</v>
      </c>
      <c r="IJ43">
        <f t="shared" si="58"/>
        <v>0</v>
      </c>
      <c r="IL43" t="str">
        <f t="shared" si="59"/>
        <v/>
      </c>
      <c r="IM43" t="str">
        <f t="shared" si="60"/>
        <v>Taxis croisière aller</v>
      </c>
      <c r="IN43">
        <f t="shared" si="60"/>
        <v>200</v>
      </c>
      <c r="IO43">
        <f t="shared" si="60"/>
        <v>0</v>
      </c>
      <c r="IR43" s="25" t="s">
        <v>386</v>
      </c>
      <c r="IV43" s="65"/>
      <c r="IW43" s="65">
        <v>0</v>
      </c>
      <c r="IZ43" t="str">
        <f t="shared" si="61"/>
        <v>diner alentour hotel</v>
      </c>
      <c r="JD43" s="27">
        <f t="shared" si="62"/>
        <v>0</v>
      </c>
      <c r="JE43" s="65">
        <f t="shared" si="62"/>
        <v>0</v>
      </c>
      <c r="JH43" t="str">
        <f t="shared" si="63"/>
        <v>diner alentour hotel</v>
      </c>
      <c r="JL43" s="27">
        <f t="shared" si="64"/>
        <v>0</v>
      </c>
      <c r="JM43" s="65">
        <f t="shared" si="64"/>
        <v>0</v>
      </c>
      <c r="JP43" t="str">
        <f t="shared" si="65"/>
        <v>diner alentour hotel</v>
      </c>
      <c r="JT43" s="27">
        <f t="shared" si="66"/>
        <v>0</v>
      </c>
      <c r="JU43" s="65">
        <f t="shared" si="66"/>
        <v>0</v>
      </c>
      <c r="JX43" s="25" t="s">
        <v>386</v>
      </c>
      <c r="JZ43" s="65"/>
      <c r="KA43" s="65">
        <v>0</v>
      </c>
      <c r="KD43" s="25" t="s">
        <v>386</v>
      </c>
      <c r="KF43" s="27">
        <f t="shared" si="67"/>
        <v>0</v>
      </c>
      <c r="KG43" s="65">
        <f t="shared" si="67"/>
        <v>0</v>
      </c>
      <c r="KJ43" s="25" t="s">
        <v>386</v>
      </c>
      <c r="KL43" s="27">
        <f t="shared" si="68"/>
        <v>0</v>
      </c>
      <c r="KM43" s="65">
        <f t="shared" si="68"/>
        <v>0</v>
      </c>
      <c r="KP43" s="25" t="s">
        <v>386</v>
      </c>
      <c r="KR43" s="27">
        <f t="shared" si="69"/>
        <v>0</v>
      </c>
      <c r="KS43" s="65">
        <f t="shared" si="69"/>
        <v>0</v>
      </c>
      <c r="KV43" s="25" t="s">
        <v>386</v>
      </c>
      <c r="KW43" s="25"/>
      <c r="KX43" s="65"/>
      <c r="KY43" s="65">
        <v>0</v>
      </c>
      <c r="LB43" s="25" t="s">
        <v>386</v>
      </c>
      <c r="LC43" s="25"/>
      <c r="LD43" s="27">
        <f t="shared" si="70"/>
        <v>0</v>
      </c>
      <c r="LE43" s="65">
        <f t="shared" si="70"/>
        <v>0</v>
      </c>
      <c r="LH43" t="str">
        <f t="shared" si="71"/>
        <v>diner alentour hotel</v>
      </c>
      <c r="LI43" s="25"/>
      <c r="LJ43" s="27">
        <f t="shared" si="72"/>
        <v>0</v>
      </c>
      <c r="LK43" s="65">
        <f t="shared" si="72"/>
        <v>0</v>
      </c>
      <c r="LN43" t="str">
        <f t="shared" si="73"/>
        <v>diner alentour hotel</v>
      </c>
      <c r="LO43" s="25"/>
      <c r="LP43" s="27">
        <f t="shared" si="74"/>
        <v>0</v>
      </c>
      <c r="LQ43" s="65">
        <f t="shared" si="74"/>
        <v>0</v>
      </c>
      <c r="LT43" s="25" t="s">
        <v>386</v>
      </c>
      <c r="LV43" s="65"/>
      <c r="LW43" s="65">
        <v>0</v>
      </c>
      <c r="LZ43" t="str">
        <f t="shared" si="75"/>
        <v>diner alentour hotel</v>
      </c>
      <c r="MB43" s="27">
        <f t="shared" si="76"/>
        <v>0</v>
      </c>
      <c r="MC43" s="65">
        <f t="shared" si="76"/>
        <v>0</v>
      </c>
      <c r="MF43" t="str">
        <f t="shared" si="77"/>
        <v>diner alentour hotel</v>
      </c>
      <c r="MH43" s="27">
        <f t="shared" si="78"/>
        <v>0</v>
      </c>
      <c r="MI43" s="65">
        <f t="shared" si="78"/>
        <v>0</v>
      </c>
      <c r="ML43" t="str">
        <f t="shared" si="79"/>
        <v>diner alentour hotel</v>
      </c>
      <c r="MN43" s="27">
        <f t="shared" si="80"/>
        <v>0</v>
      </c>
      <c r="MO43" s="65">
        <f t="shared" si="80"/>
        <v>0</v>
      </c>
      <c r="MQ43" t="s">
        <v>299</v>
      </c>
      <c r="MS43" s="27"/>
      <c r="MT43" s="27">
        <v>3500</v>
      </c>
      <c r="MW43" t="str">
        <f t="shared" si="81"/>
        <v>van à la journée</v>
      </c>
      <c r="MY43" s="27">
        <f t="shared" si="82"/>
        <v>0</v>
      </c>
      <c r="MZ43" s="65">
        <f t="shared" si="82"/>
        <v>3500</v>
      </c>
      <c r="NC43" t="str">
        <f t="shared" si="83"/>
        <v>van à la journée</v>
      </c>
      <c r="NE43" s="27">
        <f t="shared" si="84"/>
        <v>0</v>
      </c>
      <c r="NF43" s="65">
        <f t="shared" si="84"/>
        <v>3500</v>
      </c>
      <c r="NI43" t="str">
        <f t="shared" si="85"/>
        <v>van à la journée</v>
      </c>
      <c r="NK43" s="27">
        <f t="shared" si="86"/>
        <v>0</v>
      </c>
      <c r="NL43" s="65">
        <f t="shared" si="86"/>
        <v>3500</v>
      </c>
      <c r="NM43" t="s">
        <v>387</v>
      </c>
      <c r="NN43" s="25" t="s">
        <v>388</v>
      </c>
      <c r="NQ43" s="25"/>
      <c r="NS43" t="s">
        <v>387</v>
      </c>
      <c r="NT43" t="str">
        <f t="shared" si="87"/>
        <v>Départ 11h05 pour chiang rai - arrivée 12h25</v>
      </c>
      <c r="NV43" s="27">
        <f t="shared" si="88"/>
        <v>0</v>
      </c>
      <c r="NW43" s="65">
        <f t="shared" si="88"/>
        <v>0</v>
      </c>
      <c r="NY43" t="s">
        <v>387</v>
      </c>
      <c r="NZ43" t="str">
        <f t="shared" si="89"/>
        <v>Départ 11h05 pour chiang rai - arrivée 12h25</v>
      </c>
      <c r="OB43" s="27">
        <f t="shared" si="90"/>
        <v>0</v>
      </c>
      <c r="OC43" s="65">
        <f t="shared" si="90"/>
        <v>0</v>
      </c>
      <c r="OE43" t="s">
        <v>387</v>
      </c>
      <c r="OF43" t="str">
        <f t="shared" si="91"/>
        <v>Départ 11h05 pour chiang rai - arrivée 12h25</v>
      </c>
      <c r="OH43" s="27">
        <f t="shared" si="92"/>
        <v>0</v>
      </c>
      <c r="OI43" s="65">
        <f t="shared" si="92"/>
        <v>0</v>
      </c>
      <c r="OL43" s="25" t="s">
        <v>389</v>
      </c>
      <c r="ON43" s="27">
        <v>250</v>
      </c>
      <c r="OO43" s="65">
        <v>500</v>
      </c>
      <c r="OR43" t="str">
        <f t="shared" si="93"/>
        <v xml:space="preserve">Location motos </v>
      </c>
      <c r="OT43" s="27">
        <f t="shared" si="94"/>
        <v>250</v>
      </c>
      <c r="OU43" s="65">
        <f t="shared" si="94"/>
        <v>500</v>
      </c>
      <c r="OX43" t="str">
        <f t="shared" si="95"/>
        <v xml:space="preserve">Location motos </v>
      </c>
      <c r="OZ43" s="27">
        <f t="shared" si="96"/>
        <v>250</v>
      </c>
      <c r="PA43" s="65">
        <f t="shared" si="96"/>
        <v>500</v>
      </c>
      <c r="PD43" t="str">
        <f t="shared" si="97"/>
        <v xml:space="preserve">Location motos </v>
      </c>
      <c r="PF43" s="27">
        <f t="shared" si="98"/>
        <v>250</v>
      </c>
      <c r="PG43" s="65">
        <f t="shared" si="98"/>
        <v>500</v>
      </c>
      <c r="PI43" t="s">
        <v>348</v>
      </c>
      <c r="PJ43" t="s">
        <v>390</v>
      </c>
      <c r="PL43" s="65">
        <v>100</v>
      </c>
      <c r="PM43" s="65"/>
      <c r="PO43" t="s">
        <v>348</v>
      </c>
      <c r="PP43" t="str">
        <f t="shared" si="99"/>
        <v>Départ à 8h pour skywalk</v>
      </c>
      <c r="PR43">
        <f t="shared" si="100"/>
        <v>100</v>
      </c>
      <c r="PS43">
        <f t="shared" si="100"/>
        <v>0</v>
      </c>
      <c r="PU43" t="s">
        <v>348</v>
      </c>
      <c r="PV43" t="str">
        <f t="shared" si="101"/>
        <v>Départ à 8h pour skywalk</v>
      </c>
      <c r="PX43">
        <f t="shared" si="102"/>
        <v>100</v>
      </c>
      <c r="PY43">
        <f t="shared" si="102"/>
        <v>0</v>
      </c>
      <c r="QA43" t="s">
        <v>348</v>
      </c>
      <c r="QB43" t="str">
        <f t="shared" si="103"/>
        <v>Départ à 8h pour skywalk</v>
      </c>
      <c r="QD43">
        <f t="shared" si="104"/>
        <v>100</v>
      </c>
      <c r="QE43">
        <f t="shared" si="104"/>
        <v>0</v>
      </c>
      <c r="QG43" t="s">
        <v>348</v>
      </c>
      <c r="QH43" t="s">
        <v>390</v>
      </c>
      <c r="QI43" s="65">
        <v>100</v>
      </c>
      <c r="QJ43" s="65"/>
      <c r="QM43" t="s">
        <v>348</v>
      </c>
      <c r="QN43" t="str">
        <f t="shared" si="105"/>
        <v>Départ à 8h pour skywalk</v>
      </c>
      <c r="QO43">
        <f t="shared" si="105"/>
        <v>100</v>
      </c>
      <c r="QP43">
        <f t="shared" si="105"/>
        <v>0</v>
      </c>
      <c r="QS43" t="s">
        <v>348</v>
      </c>
      <c r="QT43" t="str">
        <f t="shared" si="106"/>
        <v>Départ à 8h pour skywalk</v>
      </c>
      <c r="QU43">
        <f t="shared" si="106"/>
        <v>100</v>
      </c>
      <c r="QV43">
        <f t="shared" si="106"/>
        <v>0</v>
      </c>
      <c r="QY43" t="s">
        <v>348</v>
      </c>
      <c r="QZ43" t="str">
        <f t="shared" si="107"/>
        <v>Départ à 8h pour skywalk</v>
      </c>
      <c r="RA43">
        <f t="shared" si="107"/>
        <v>100</v>
      </c>
      <c r="RB43">
        <f t="shared" si="107"/>
        <v>0</v>
      </c>
      <c r="RC43" t="s">
        <v>348</v>
      </c>
      <c r="RD43" t="s">
        <v>390</v>
      </c>
      <c r="RE43" s="65">
        <v>100</v>
      </c>
      <c r="RF43" s="65"/>
      <c r="RH43" t="s">
        <v>348</v>
      </c>
      <c r="RI43" t="str">
        <f t="shared" si="108"/>
        <v>Départ à 8h pour skywalk</v>
      </c>
      <c r="RJ43">
        <f t="shared" si="108"/>
        <v>100</v>
      </c>
      <c r="RK43">
        <f t="shared" si="108"/>
        <v>0</v>
      </c>
      <c r="RM43" t="s">
        <v>348</v>
      </c>
      <c r="RN43" t="str">
        <f t="shared" si="109"/>
        <v>Départ à 8h pour skywalk</v>
      </c>
      <c r="RO43">
        <f t="shared" si="109"/>
        <v>100</v>
      </c>
      <c r="RP43">
        <f t="shared" si="109"/>
        <v>0</v>
      </c>
      <c r="RR43" t="s">
        <v>348</v>
      </c>
      <c r="RS43" t="str">
        <f t="shared" si="110"/>
        <v>Départ à 8h pour skywalk</v>
      </c>
      <c r="RT43">
        <f t="shared" si="110"/>
        <v>100</v>
      </c>
      <c r="RU43">
        <f t="shared" si="110"/>
        <v>0</v>
      </c>
      <c r="RW43" s="25" t="s">
        <v>321</v>
      </c>
      <c r="RX43" s="65"/>
      <c r="RY43" s="65"/>
      <c r="SA43">
        <f t="shared" si="111"/>
        <v>0</v>
      </c>
      <c r="SB43" t="str">
        <f t="shared" si="111"/>
        <v>Visite geysers de 15h30 à 16h</v>
      </c>
      <c r="SC43">
        <f t="shared" si="111"/>
        <v>0</v>
      </c>
      <c r="SD43">
        <f t="shared" si="111"/>
        <v>0</v>
      </c>
      <c r="SF43">
        <f t="shared" si="112"/>
        <v>0</v>
      </c>
      <c r="SG43" t="str">
        <f t="shared" si="112"/>
        <v>Visite geysers de 15h30 à 16h</v>
      </c>
      <c r="SH43">
        <f t="shared" si="112"/>
        <v>0</v>
      </c>
      <c r="SI43">
        <f t="shared" si="112"/>
        <v>0</v>
      </c>
      <c r="SK43">
        <f t="shared" si="113"/>
        <v>0</v>
      </c>
      <c r="SL43" t="str">
        <f t="shared" si="113"/>
        <v>Visite geysers de 15h30 à 16h</v>
      </c>
      <c r="SM43">
        <f t="shared" si="113"/>
        <v>0</v>
      </c>
      <c r="SN43">
        <f t="shared" si="113"/>
        <v>0</v>
      </c>
      <c r="SR43" s="25" t="s">
        <v>313</v>
      </c>
      <c r="SS43" s="65"/>
      <c r="ST43" s="65"/>
      <c r="SW43" t="str">
        <f t="shared" si="114"/>
        <v>Arrivée Mae Salong entre 16 et 17h</v>
      </c>
      <c r="SX43">
        <f t="shared" si="114"/>
        <v>0</v>
      </c>
      <c r="SY43">
        <f t="shared" si="114"/>
        <v>0</v>
      </c>
      <c r="TB43" t="str">
        <f t="shared" si="115"/>
        <v>Arrivée Mae Salong entre 16 et 17h</v>
      </c>
      <c r="TC43">
        <f t="shared" si="115"/>
        <v>0</v>
      </c>
      <c r="TD43">
        <f t="shared" si="115"/>
        <v>0</v>
      </c>
      <c r="TG43" t="str">
        <f t="shared" si="116"/>
        <v>Arrivée Mae Salong entre 16 et 17h</v>
      </c>
      <c r="TH43">
        <f t="shared" si="116"/>
        <v>0</v>
      </c>
      <c r="TI43">
        <f t="shared" si="116"/>
        <v>0</v>
      </c>
    </row>
    <row r="44" spans="1:529" x14ac:dyDescent="0.25">
      <c r="B44" t="s">
        <v>236</v>
      </c>
      <c r="F44" s="27">
        <v>1620</v>
      </c>
      <c r="G44" s="27">
        <v>0</v>
      </c>
      <c r="I44" t="str">
        <f t="shared" si="1"/>
        <v/>
      </c>
      <c r="J44" t="str">
        <f t="shared" si="2"/>
        <v>Hôtel New Siam Palace ville</v>
      </c>
      <c r="N44" s="27">
        <f t="shared" si="3"/>
        <v>1620</v>
      </c>
      <c r="O44" s="27">
        <f t="shared" si="3"/>
        <v>0</v>
      </c>
      <c r="P44" s="27"/>
      <c r="Q44" t="str">
        <f t="shared" si="4"/>
        <v/>
      </c>
      <c r="R44" t="str">
        <f t="shared" si="4"/>
        <v>Hôtel New Siam Palace ville</v>
      </c>
      <c r="V44" s="27">
        <f t="shared" si="5"/>
        <v>1620</v>
      </c>
      <c r="W44" s="27">
        <f t="shared" si="5"/>
        <v>0</v>
      </c>
      <c r="X44" s="27"/>
      <c r="Y44" t="str">
        <f t="shared" si="6"/>
        <v/>
      </c>
      <c r="Z44" t="str">
        <f t="shared" si="6"/>
        <v>Hôtel New Siam Palace ville</v>
      </c>
      <c r="AD44" s="27">
        <f t="shared" si="7"/>
        <v>1620</v>
      </c>
      <c r="AE44" s="27">
        <f t="shared" si="7"/>
        <v>0</v>
      </c>
      <c r="AG44" t="s">
        <v>236</v>
      </c>
      <c r="AI44" s="27">
        <v>1620</v>
      </c>
      <c r="AJ44" s="27">
        <v>0</v>
      </c>
      <c r="AK44" s="27"/>
      <c r="AL44" t="str">
        <f t="shared" si="8"/>
        <v/>
      </c>
      <c r="AM44" t="str">
        <f t="shared" si="9"/>
        <v>Hôtel New Siam Palace ville</v>
      </c>
      <c r="AO44" s="27">
        <f t="shared" si="10"/>
        <v>1620</v>
      </c>
      <c r="AP44" s="27">
        <f t="shared" si="10"/>
        <v>0</v>
      </c>
      <c r="AQ44" s="27"/>
      <c r="AR44" t="str">
        <f t="shared" si="11"/>
        <v/>
      </c>
      <c r="AS44" t="str">
        <f t="shared" si="11"/>
        <v>Hôtel New Siam Palace ville</v>
      </c>
      <c r="AU44" s="27">
        <f t="shared" si="12"/>
        <v>1620</v>
      </c>
      <c r="AV44" s="27">
        <f t="shared" si="12"/>
        <v>0</v>
      </c>
      <c r="AW44" s="27"/>
      <c r="AX44" t="str">
        <f t="shared" si="13"/>
        <v/>
      </c>
      <c r="AY44" t="str">
        <f t="shared" si="13"/>
        <v>Hôtel New Siam Palace ville</v>
      </c>
      <c r="BA44" s="27">
        <f t="shared" si="14"/>
        <v>1620</v>
      </c>
      <c r="BB44" s="27">
        <f t="shared" si="14"/>
        <v>0</v>
      </c>
      <c r="BC44" s="27"/>
      <c r="BE44" t="s">
        <v>236</v>
      </c>
      <c r="BF44" s="27">
        <v>1620</v>
      </c>
      <c r="BG44" s="27">
        <v>0</v>
      </c>
      <c r="BH44" s="65"/>
      <c r="BI44" t="str">
        <f t="shared" si="15"/>
        <v/>
      </c>
      <c r="BJ44" t="str">
        <f t="shared" si="16"/>
        <v>Hôtel New Siam Palace ville</v>
      </c>
      <c r="BK44" s="27">
        <f t="shared" si="16"/>
        <v>1620</v>
      </c>
      <c r="BL44" s="27">
        <f t="shared" si="16"/>
        <v>0</v>
      </c>
      <c r="BM44" s="27"/>
      <c r="BN44" t="str">
        <f t="shared" si="17"/>
        <v/>
      </c>
      <c r="BO44" t="str">
        <f t="shared" si="17"/>
        <v>Hôtel New Siam Palace ville</v>
      </c>
      <c r="BP44" s="27">
        <f t="shared" si="17"/>
        <v>1620</v>
      </c>
      <c r="BQ44" s="27">
        <f t="shared" si="17"/>
        <v>0</v>
      </c>
      <c r="BR44" s="27"/>
      <c r="BS44" s="27" t="str">
        <f t="shared" si="18"/>
        <v/>
      </c>
      <c r="BT44" t="str">
        <f t="shared" si="18"/>
        <v>Hôtel New Siam Palace ville</v>
      </c>
      <c r="BU44" s="27">
        <f t="shared" si="18"/>
        <v>1620</v>
      </c>
      <c r="BV44" s="27">
        <f t="shared" si="18"/>
        <v>0</v>
      </c>
      <c r="BX44" t="s">
        <v>236</v>
      </c>
      <c r="BY44" s="27">
        <v>1620</v>
      </c>
      <c r="BZ44" s="27">
        <v>0</v>
      </c>
      <c r="CA44" s="65"/>
      <c r="CB44" t="str">
        <f t="shared" si="19"/>
        <v/>
      </c>
      <c r="CC44" t="str">
        <f t="shared" si="20"/>
        <v>Hôtel New Siam Palace ville</v>
      </c>
      <c r="CD44" s="27">
        <f t="shared" si="20"/>
        <v>1620</v>
      </c>
      <c r="CE44" s="27">
        <f t="shared" si="20"/>
        <v>0</v>
      </c>
      <c r="CF44" s="27"/>
      <c r="CG44" t="str">
        <f t="shared" si="21"/>
        <v/>
      </c>
      <c r="CH44" t="str">
        <f t="shared" si="21"/>
        <v>Hôtel New Siam Palace ville</v>
      </c>
      <c r="CI44" s="27">
        <f t="shared" si="22"/>
        <v>1620</v>
      </c>
      <c r="CJ44" s="27">
        <f t="shared" si="23"/>
        <v>0</v>
      </c>
      <c r="CK44" s="27"/>
      <c r="CL44" t="str">
        <f t="shared" si="24"/>
        <v/>
      </c>
      <c r="CM44" t="str">
        <f t="shared" si="24"/>
        <v>Hôtel New Siam Palace ville</v>
      </c>
      <c r="CN44" s="27">
        <f t="shared" si="24"/>
        <v>1620</v>
      </c>
      <c r="CO44" s="27">
        <f t="shared" si="24"/>
        <v>0</v>
      </c>
      <c r="CP44" s="27"/>
      <c r="CR44" t="s">
        <v>236</v>
      </c>
      <c r="CS44" s="27">
        <v>1620</v>
      </c>
      <c r="CT44" s="27">
        <v>0</v>
      </c>
      <c r="CU44" s="65"/>
      <c r="CV44" t="str">
        <f t="shared" si="25"/>
        <v/>
      </c>
      <c r="CW44" t="str">
        <f t="shared" si="26"/>
        <v>Hôtel New Siam Palace ville</v>
      </c>
      <c r="CX44" s="27">
        <f t="shared" si="26"/>
        <v>1620</v>
      </c>
      <c r="CY44" s="27">
        <f t="shared" si="26"/>
        <v>0</v>
      </c>
      <c r="CZ44" s="27"/>
      <c r="DA44" t="str">
        <f t="shared" si="27"/>
        <v/>
      </c>
      <c r="DB44" t="str">
        <f t="shared" si="28"/>
        <v>Hôtel New Siam Palace ville</v>
      </c>
      <c r="DC44" s="27">
        <f t="shared" si="28"/>
        <v>1620</v>
      </c>
      <c r="DD44" s="27">
        <f t="shared" si="28"/>
        <v>0</v>
      </c>
      <c r="DE44" s="27"/>
      <c r="DF44" t="str">
        <f t="shared" si="29"/>
        <v/>
      </c>
      <c r="DG44" t="str">
        <f t="shared" si="30"/>
        <v>Hôtel New Siam Palace ville</v>
      </c>
      <c r="DH44" s="27">
        <f t="shared" si="30"/>
        <v>1620</v>
      </c>
      <c r="DI44" s="27">
        <f t="shared" si="30"/>
        <v>0</v>
      </c>
      <c r="DJ44" s="27"/>
      <c r="DL44" t="s">
        <v>236</v>
      </c>
      <c r="DM44" s="27">
        <v>1620</v>
      </c>
      <c r="DN44" s="27">
        <v>0</v>
      </c>
      <c r="DP44" t="str">
        <f t="shared" si="31"/>
        <v/>
      </c>
      <c r="DQ44" t="str">
        <f t="shared" si="32"/>
        <v>Hôtel New Siam Palace ville</v>
      </c>
      <c r="DR44" s="27">
        <f t="shared" si="32"/>
        <v>1620</v>
      </c>
      <c r="DS44" s="27">
        <f t="shared" si="32"/>
        <v>0</v>
      </c>
      <c r="DU44" t="str">
        <f t="shared" si="33"/>
        <v/>
      </c>
      <c r="DV44" t="str">
        <f t="shared" si="33"/>
        <v>Hôtel New Siam Palace ville</v>
      </c>
      <c r="DW44" s="27">
        <f t="shared" si="33"/>
        <v>1620</v>
      </c>
      <c r="DX44" s="27">
        <f t="shared" si="33"/>
        <v>0</v>
      </c>
      <c r="DZ44" t="str">
        <f t="shared" si="34"/>
        <v/>
      </c>
      <c r="EA44" t="str">
        <f t="shared" si="34"/>
        <v>Hôtel New Siam Palace ville</v>
      </c>
      <c r="EB44" s="27">
        <f t="shared" si="34"/>
        <v>1620</v>
      </c>
      <c r="EC44" s="27">
        <f t="shared" si="34"/>
        <v>0</v>
      </c>
      <c r="EF44" t="s">
        <v>391</v>
      </c>
      <c r="EG44" s="27"/>
      <c r="EH44" s="27">
        <v>10500</v>
      </c>
      <c r="EJ44" t="str">
        <f t="shared" si="35"/>
        <v/>
      </c>
      <c r="EK44" t="str">
        <f t="shared" si="36"/>
        <v>Minibus pour 3 jours</v>
      </c>
      <c r="EL44" s="27">
        <f t="shared" si="36"/>
        <v>0</v>
      </c>
      <c r="EM44" s="27">
        <f t="shared" si="36"/>
        <v>10500</v>
      </c>
      <c r="EO44" t="str">
        <f t="shared" si="37"/>
        <v/>
      </c>
      <c r="EP44" t="str">
        <f t="shared" si="37"/>
        <v>Minibus pour 3 jours</v>
      </c>
      <c r="EQ44" s="27">
        <f t="shared" si="37"/>
        <v>0</v>
      </c>
      <c r="ER44" s="27">
        <f t="shared" si="37"/>
        <v>10500</v>
      </c>
      <c r="ET44" t="str">
        <f t="shared" si="38"/>
        <v/>
      </c>
      <c r="EU44" t="str">
        <f t="shared" si="38"/>
        <v>Minibus pour 3 jours</v>
      </c>
      <c r="EV44" s="27">
        <f t="shared" si="38"/>
        <v>0</v>
      </c>
      <c r="EW44" s="27">
        <f t="shared" si="38"/>
        <v>10500</v>
      </c>
      <c r="EZ44" t="s">
        <v>391</v>
      </c>
      <c r="FA44" s="27"/>
      <c r="FB44" s="27">
        <v>10500</v>
      </c>
      <c r="FD44" t="str">
        <f t="shared" si="39"/>
        <v/>
      </c>
      <c r="FE44" t="str">
        <f t="shared" si="40"/>
        <v>Minibus pour 3 jours</v>
      </c>
      <c r="FF44" s="27">
        <f t="shared" si="40"/>
        <v>0</v>
      </c>
      <c r="FG44" s="27">
        <f t="shared" si="40"/>
        <v>10500</v>
      </c>
      <c r="FI44" t="str">
        <f t="shared" si="41"/>
        <v/>
      </c>
      <c r="FJ44" t="str">
        <f t="shared" si="41"/>
        <v>Minibus pour 3 jours</v>
      </c>
      <c r="FK44" s="27">
        <f t="shared" si="41"/>
        <v>0</v>
      </c>
      <c r="FL44" s="27">
        <f t="shared" si="41"/>
        <v>10500</v>
      </c>
      <c r="FN44" t="str">
        <f t="shared" si="42"/>
        <v/>
      </c>
      <c r="FO44" t="str">
        <f t="shared" si="42"/>
        <v>Minibus pour 3 jours</v>
      </c>
      <c r="FP44" s="27">
        <f t="shared" si="42"/>
        <v>0</v>
      </c>
      <c r="FQ44" s="27">
        <f t="shared" si="42"/>
        <v>10500</v>
      </c>
      <c r="FS44" t="s">
        <v>391</v>
      </c>
      <c r="FT44" s="27"/>
      <c r="FU44" s="27">
        <v>10500</v>
      </c>
      <c r="FW44" t="str">
        <f t="shared" si="43"/>
        <v/>
      </c>
      <c r="FX44" t="str">
        <f t="shared" si="44"/>
        <v>Minibus pour 3 jours</v>
      </c>
      <c r="FY44" s="27">
        <f t="shared" si="44"/>
        <v>0</v>
      </c>
      <c r="FZ44" s="27">
        <f t="shared" si="44"/>
        <v>10500</v>
      </c>
      <c r="GB44" t="str">
        <f t="shared" si="45"/>
        <v/>
      </c>
      <c r="GC44" t="str">
        <f t="shared" si="45"/>
        <v>Minibus pour 3 jours</v>
      </c>
      <c r="GD44" s="27">
        <f t="shared" si="45"/>
        <v>0</v>
      </c>
      <c r="GE44" s="27">
        <f t="shared" si="45"/>
        <v>10500</v>
      </c>
      <c r="GG44" t="str">
        <f t="shared" si="46"/>
        <v/>
      </c>
      <c r="GH44" t="str">
        <f t="shared" si="46"/>
        <v>Minibus pour 3 jours</v>
      </c>
      <c r="GI44" s="27">
        <f t="shared" si="46"/>
        <v>0</v>
      </c>
      <c r="GJ44" s="27">
        <f t="shared" si="46"/>
        <v>10500</v>
      </c>
      <c r="GL44" t="s">
        <v>391</v>
      </c>
      <c r="GM44" s="27"/>
      <c r="GN44" s="27">
        <v>10500</v>
      </c>
      <c r="GP44" t="str">
        <f t="shared" si="47"/>
        <v/>
      </c>
      <c r="GQ44" t="str">
        <f t="shared" si="48"/>
        <v>Minibus pour 3 jours</v>
      </c>
      <c r="GR44" s="27">
        <f t="shared" si="48"/>
        <v>0</v>
      </c>
      <c r="GS44" s="27">
        <f t="shared" si="48"/>
        <v>10500</v>
      </c>
      <c r="GU44" t="str">
        <f t="shared" si="49"/>
        <v/>
      </c>
      <c r="GV44" t="str">
        <f t="shared" si="49"/>
        <v>Minibus pour 3 jours</v>
      </c>
      <c r="GW44" s="27">
        <f t="shared" si="49"/>
        <v>0</v>
      </c>
      <c r="GX44" s="27">
        <f t="shared" si="49"/>
        <v>10500</v>
      </c>
      <c r="GZ44" t="str">
        <f t="shared" si="50"/>
        <v/>
      </c>
      <c r="HA44" t="str">
        <f t="shared" si="50"/>
        <v>Minibus pour 3 jours</v>
      </c>
      <c r="HB44" s="27">
        <f t="shared" si="50"/>
        <v>0</v>
      </c>
      <c r="HC44" s="27">
        <f t="shared" si="50"/>
        <v>10500</v>
      </c>
      <c r="HE44" t="s">
        <v>392</v>
      </c>
      <c r="HF44" s="27">
        <v>200</v>
      </c>
      <c r="HG44" s="27">
        <v>0</v>
      </c>
      <c r="HI44" t="str">
        <f t="shared" si="51"/>
        <v/>
      </c>
      <c r="HJ44" t="str">
        <f t="shared" si="52"/>
        <v>Taxi croisière retour</v>
      </c>
      <c r="HK44">
        <f t="shared" si="52"/>
        <v>200</v>
      </c>
      <c r="HL44">
        <f t="shared" si="52"/>
        <v>0</v>
      </c>
      <c r="HN44" t="str">
        <f t="shared" si="53"/>
        <v/>
      </c>
      <c r="HO44" t="str">
        <f t="shared" si="53"/>
        <v>Taxi croisière retour</v>
      </c>
      <c r="HP44">
        <f t="shared" si="53"/>
        <v>200</v>
      </c>
      <c r="HQ44">
        <f t="shared" si="53"/>
        <v>0</v>
      </c>
      <c r="HS44" t="str">
        <f t="shared" si="54"/>
        <v/>
      </c>
      <c r="HT44" t="str">
        <f t="shared" si="54"/>
        <v>Taxi croisière retour</v>
      </c>
      <c r="HU44">
        <f t="shared" si="54"/>
        <v>200</v>
      </c>
      <c r="HV44">
        <f t="shared" si="54"/>
        <v>0</v>
      </c>
      <c r="HX44" t="s">
        <v>392</v>
      </c>
      <c r="HY44" s="27">
        <v>200</v>
      </c>
      <c r="HZ44" s="27">
        <v>0</v>
      </c>
      <c r="IB44" t="str">
        <f t="shared" si="55"/>
        <v/>
      </c>
      <c r="IC44" t="str">
        <f t="shared" si="56"/>
        <v>Taxi croisière retour</v>
      </c>
      <c r="ID44">
        <f t="shared" si="56"/>
        <v>200</v>
      </c>
      <c r="IE44">
        <f t="shared" si="56"/>
        <v>0</v>
      </c>
      <c r="IG44" t="str">
        <f t="shared" si="57"/>
        <v/>
      </c>
      <c r="IH44" t="str">
        <f t="shared" si="58"/>
        <v>Taxi croisière retour</v>
      </c>
      <c r="II44">
        <f t="shared" si="58"/>
        <v>200</v>
      </c>
      <c r="IJ44">
        <f t="shared" si="58"/>
        <v>0</v>
      </c>
      <c r="IL44" t="str">
        <f t="shared" si="59"/>
        <v/>
      </c>
      <c r="IM44" t="str">
        <f t="shared" si="60"/>
        <v>Taxi croisière retour</v>
      </c>
      <c r="IN44">
        <f t="shared" si="60"/>
        <v>200</v>
      </c>
      <c r="IO44">
        <f t="shared" si="60"/>
        <v>0</v>
      </c>
      <c r="IR44" t="s">
        <v>236</v>
      </c>
      <c r="IV44" s="65">
        <v>1620</v>
      </c>
      <c r="IW44" s="65">
        <v>0</v>
      </c>
      <c r="IZ44" t="str">
        <f t="shared" si="61"/>
        <v>Hôtel New Siam Palace ville</v>
      </c>
      <c r="JD44" s="27">
        <f t="shared" si="62"/>
        <v>1620</v>
      </c>
      <c r="JE44" s="65">
        <f t="shared" si="62"/>
        <v>0</v>
      </c>
      <c r="JH44" t="str">
        <f t="shared" si="63"/>
        <v>Hôtel New Siam Palace ville</v>
      </c>
      <c r="JL44" s="27">
        <f t="shared" si="64"/>
        <v>1620</v>
      </c>
      <c r="JM44" s="65">
        <f t="shared" si="64"/>
        <v>0</v>
      </c>
      <c r="JP44" t="str">
        <f t="shared" si="65"/>
        <v>Hôtel New Siam Palace ville</v>
      </c>
      <c r="JT44" s="27">
        <f t="shared" si="66"/>
        <v>1620</v>
      </c>
      <c r="JU44" s="65">
        <f t="shared" si="66"/>
        <v>0</v>
      </c>
      <c r="JX44" t="s">
        <v>393</v>
      </c>
      <c r="JZ44" s="65">
        <v>1450</v>
      </c>
      <c r="KA44" s="65">
        <v>1450</v>
      </c>
      <c r="KD44" t="s">
        <v>394</v>
      </c>
      <c r="KF44" s="27">
        <f t="shared" si="67"/>
        <v>1450</v>
      </c>
      <c r="KG44" s="65">
        <f t="shared" si="67"/>
        <v>1450</v>
      </c>
      <c r="KJ44" t="s">
        <v>394</v>
      </c>
      <c r="KL44" s="27">
        <f t="shared" si="68"/>
        <v>1450</v>
      </c>
      <c r="KM44" s="65">
        <f t="shared" si="68"/>
        <v>1450</v>
      </c>
      <c r="KP44" t="s">
        <v>394</v>
      </c>
      <c r="KR44" s="27">
        <f t="shared" si="69"/>
        <v>1450</v>
      </c>
      <c r="KS44" s="65">
        <f t="shared" si="69"/>
        <v>1450</v>
      </c>
      <c r="KV44" t="s">
        <v>236</v>
      </c>
      <c r="KX44" s="65">
        <v>1620</v>
      </c>
      <c r="KY44" s="65">
        <v>0</v>
      </c>
      <c r="LB44" t="s">
        <v>296</v>
      </c>
      <c r="LD44" s="27">
        <f t="shared" si="70"/>
        <v>1620</v>
      </c>
      <c r="LE44" s="65">
        <f t="shared" si="70"/>
        <v>0</v>
      </c>
      <c r="LH44" t="str">
        <f t="shared" si="71"/>
        <v>atrium boutique hotel</v>
      </c>
      <c r="LJ44" s="27">
        <f t="shared" si="72"/>
        <v>1620</v>
      </c>
      <c r="LK44" s="65">
        <f t="shared" si="72"/>
        <v>0</v>
      </c>
      <c r="LN44" t="str">
        <f t="shared" si="73"/>
        <v>atrium boutique hotel</v>
      </c>
      <c r="LP44" s="27">
        <f t="shared" si="74"/>
        <v>1620</v>
      </c>
      <c r="LQ44" s="65">
        <f t="shared" si="74"/>
        <v>0</v>
      </c>
      <c r="LT44" t="s">
        <v>236</v>
      </c>
      <c r="LV44" s="65">
        <v>1620</v>
      </c>
      <c r="LW44" s="65">
        <v>0</v>
      </c>
      <c r="LZ44" t="str">
        <f t="shared" si="75"/>
        <v>Hôtel New Siam Palace ville</v>
      </c>
      <c r="MB44" s="27">
        <f t="shared" si="76"/>
        <v>1620</v>
      </c>
      <c r="MC44" s="65">
        <f t="shared" si="76"/>
        <v>0</v>
      </c>
      <c r="MF44" t="str">
        <f t="shared" si="77"/>
        <v>Hôtel New Siam Palace ville</v>
      </c>
      <c r="MH44" s="27">
        <f t="shared" si="78"/>
        <v>1620</v>
      </c>
      <c r="MI44" s="65">
        <f t="shared" si="78"/>
        <v>0</v>
      </c>
      <c r="ML44" t="str">
        <f t="shared" si="79"/>
        <v>Hôtel New Siam Palace ville</v>
      </c>
      <c r="MN44" s="27">
        <f t="shared" si="80"/>
        <v>1620</v>
      </c>
      <c r="MO44" s="65">
        <f t="shared" si="80"/>
        <v>0</v>
      </c>
      <c r="MQ44" t="s">
        <v>395</v>
      </c>
      <c r="MS44">
        <v>100</v>
      </c>
      <c r="MT44" s="27">
        <v>0</v>
      </c>
      <c r="MW44" t="str">
        <f t="shared" si="81"/>
        <v>9h à 11h visite phu phra bat historical park</v>
      </c>
      <c r="MY44" s="27">
        <f t="shared" si="82"/>
        <v>100</v>
      </c>
      <c r="MZ44" s="65">
        <f t="shared" si="82"/>
        <v>0</v>
      </c>
      <c r="NC44" t="str">
        <f t="shared" si="83"/>
        <v>9h à 11h visite phu phra bat historical park</v>
      </c>
      <c r="NE44" s="27">
        <f t="shared" si="84"/>
        <v>100</v>
      </c>
      <c r="NF44" s="65">
        <f t="shared" si="84"/>
        <v>0</v>
      </c>
      <c r="NI44" t="str">
        <f t="shared" si="85"/>
        <v>9h à 11h visite phu phra bat historical park</v>
      </c>
      <c r="NK44" s="27">
        <f t="shared" si="86"/>
        <v>100</v>
      </c>
      <c r="NL44" s="65">
        <f t="shared" si="86"/>
        <v>0</v>
      </c>
      <c r="NN44" s="25" t="s">
        <v>396</v>
      </c>
      <c r="NP44">
        <v>1500</v>
      </c>
      <c r="NQ44" s="65">
        <v>1500</v>
      </c>
      <c r="NT44" t="str">
        <f t="shared" si="87"/>
        <v>Vol thai smile</v>
      </c>
      <c r="NV44" s="27">
        <f t="shared" si="88"/>
        <v>1500</v>
      </c>
      <c r="NW44" s="65">
        <f t="shared" si="88"/>
        <v>1500</v>
      </c>
      <c r="NZ44" t="str">
        <f t="shared" si="89"/>
        <v>Vol thai smile</v>
      </c>
      <c r="OB44" s="27">
        <f t="shared" si="90"/>
        <v>1500</v>
      </c>
      <c r="OC44" s="65">
        <f t="shared" si="90"/>
        <v>1500</v>
      </c>
      <c r="OF44" t="str">
        <f t="shared" si="91"/>
        <v>Vol thai smile</v>
      </c>
      <c r="OH44" s="27">
        <f t="shared" si="92"/>
        <v>1500</v>
      </c>
      <c r="OI44" s="65">
        <f t="shared" si="92"/>
        <v>1500</v>
      </c>
      <c r="OL44" s="25" t="s">
        <v>299</v>
      </c>
      <c r="ON44" s="27"/>
      <c r="OO44" s="65">
        <v>3500</v>
      </c>
      <c r="OR44" t="str">
        <f t="shared" si="93"/>
        <v>van à la journée</v>
      </c>
      <c r="OT44" s="27">
        <f t="shared" si="94"/>
        <v>0</v>
      </c>
      <c r="OU44" s="65">
        <f t="shared" si="94"/>
        <v>3500</v>
      </c>
      <c r="OX44" t="str">
        <f t="shared" si="95"/>
        <v>van à la journée</v>
      </c>
      <c r="OZ44" s="27">
        <f t="shared" si="96"/>
        <v>0</v>
      </c>
      <c r="PA44" s="65">
        <f t="shared" si="96"/>
        <v>3500</v>
      </c>
      <c r="PD44" t="str">
        <f t="shared" si="97"/>
        <v>van à la journée</v>
      </c>
      <c r="PF44" s="27">
        <f t="shared" si="98"/>
        <v>0</v>
      </c>
      <c r="PG44" s="65">
        <f t="shared" si="98"/>
        <v>3500</v>
      </c>
      <c r="PJ44" t="s">
        <v>397</v>
      </c>
      <c r="PL44" s="65"/>
      <c r="PM44" s="65"/>
      <c r="PP44" t="str">
        <f t="shared" si="99"/>
        <v xml:space="preserve">Visite de 9h30 à 10h30 </v>
      </c>
      <c r="PR44">
        <f t="shared" si="100"/>
        <v>0</v>
      </c>
      <c r="PS44">
        <f t="shared" si="100"/>
        <v>0</v>
      </c>
      <c r="PV44" t="str">
        <f t="shared" si="101"/>
        <v xml:space="preserve">Visite de 9h30 à 10h30 </v>
      </c>
      <c r="PX44">
        <f t="shared" si="102"/>
        <v>0</v>
      </c>
      <c r="PY44">
        <f t="shared" si="102"/>
        <v>0</v>
      </c>
      <c r="QB44" t="str">
        <f t="shared" si="103"/>
        <v xml:space="preserve">Visite de 9h30 à 10h30 </v>
      </c>
      <c r="QD44">
        <f t="shared" si="104"/>
        <v>0</v>
      </c>
      <c r="QE44">
        <f t="shared" si="104"/>
        <v>0</v>
      </c>
      <c r="QH44" t="s">
        <v>397</v>
      </c>
      <c r="QI44" s="65"/>
      <c r="QJ44" s="65"/>
      <c r="QN44" t="str">
        <f t="shared" si="105"/>
        <v xml:space="preserve">Visite de 9h30 à 10h30 </v>
      </c>
      <c r="QO44">
        <f t="shared" si="105"/>
        <v>0</v>
      </c>
      <c r="QP44">
        <f t="shared" si="105"/>
        <v>0</v>
      </c>
      <c r="QT44" t="str">
        <f t="shared" si="106"/>
        <v xml:space="preserve">Visite de 9h30 à 10h30 </v>
      </c>
      <c r="QU44">
        <f t="shared" si="106"/>
        <v>0</v>
      </c>
      <c r="QV44">
        <f t="shared" si="106"/>
        <v>0</v>
      </c>
      <c r="QZ44" t="str">
        <f t="shared" si="107"/>
        <v xml:space="preserve">Visite de 9h30 à 10h30 </v>
      </c>
      <c r="RA44">
        <f t="shared" si="107"/>
        <v>0</v>
      </c>
      <c r="RB44">
        <f t="shared" si="107"/>
        <v>0</v>
      </c>
      <c r="RD44" t="s">
        <v>397</v>
      </c>
      <c r="RE44" s="65"/>
      <c r="RF44" s="65"/>
      <c r="RI44" t="str">
        <f t="shared" si="108"/>
        <v xml:space="preserve">Visite de 9h30 à 10h30 </v>
      </c>
      <c r="RJ44">
        <f t="shared" si="108"/>
        <v>0</v>
      </c>
      <c r="RK44">
        <f t="shared" si="108"/>
        <v>0</v>
      </c>
      <c r="RN44" t="str">
        <f t="shared" si="109"/>
        <v xml:space="preserve">Visite de 9h30 à 10h30 </v>
      </c>
      <c r="RO44">
        <f t="shared" si="109"/>
        <v>0</v>
      </c>
      <c r="RP44">
        <f t="shared" si="109"/>
        <v>0</v>
      </c>
      <c r="RS44" t="str">
        <f t="shared" si="110"/>
        <v xml:space="preserve">Visite de 9h30 à 10h30 </v>
      </c>
      <c r="RT44">
        <f t="shared" si="110"/>
        <v>0</v>
      </c>
      <c r="RU44">
        <f t="shared" si="110"/>
        <v>0</v>
      </c>
      <c r="RW44" s="25" t="s">
        <v>398</v>
      </c>
      <c r="RX44" s="65"/>
      <c r="RY44" s="65"/>
      <c r="SA44">
        <f t="shared" si="111"/>
        <v>0</v>
      </c>
      <c r="SB44" t="str">
        <f t="shared" si="111"/>
        <v>Arrivée vers 18h à Chiang Mai</v>
      </c>
      <c r="SC44">
        <f t="shared" si="111"/>
        <v>0</v>
      </c>
      <c r="SD44">
        <f t="shared" si="111"/>
        <v>0</v>
      </c>
      <c r="SF44">
        <f t="shared" si="112"/>
        <v>0</v>
      </c>
      <c r="SG44" t="str">
        <f t="shared" si="112"/>
        <v>Arrivée vers 18h à Chiang Mai</v>
      </c>
      <c r="SH44">
        <f t="shared" si="112"/>
        <v>0</v>
      </c>
      <c r="SI44">
        <f t="shared" si="112"/>
        <v>0</v>
      </c>
      <c r="SK44">
        <f t="shared" si="113"/>
        <v>0</v>
      </c>
      <c r="SL44" t="str">
        <f t="shared" si="113"/>
        <v>Arrivée vers 18h à Chiang Mai</v>
      </c>
      <c r="SM44">
        <f t="shared" si="113"/>
        <v>0</v>
      </c>
      <c r="SN44">
        <f t="shared" si="113"/>
        <v>0</v>
      </c>
      <c r="SR44" s="25" t="s">
        <v>320</v>
      </c>
      <c r="SS44">
        <v>2025</v>
      </c>
      <c r="SW44" t="str">
        <f t="shared" si="114"/>
        <v>Phumektawan</v>
      </c>
      <c r="SX44">
        <f t="shared" si="114"/>
        <v>2025</v>
      </c>
      <c r="SY44">
        <f t="shared" si="114"/>
        <v>0</v>
      </c>
      <c r="TB44" t="str">
        <f t="shared" si="115"/>
        <v>Phumektawan</v>
      </c>
      <c r="TC44">
        <f t="shared" si="115"/>
        <v>2025</v>
      </c>
      <c r="TD44">
        <f t="shared" si="115"/>
        <v>0</v>
      </c>
      <c r="TG44" t="str">
        <f t="shared" si="116"/>
        <v>Phumektawan</v>
      </c>
      <c r="TH44">
        <f t="shared" si="116"/>
        <v>2025</v>
      </c>
      <c r="TI44">
        <f t="shared" si="116"/>
        <v>0</v>
      </c>
    </row>
    <row r="45" spans="1:529" x14ac:dyDescent="0.25">
      <c r="A45" t="s">
        <v>348</v>
      </c>
      <c r="B45" t="s">
        <v>399</v>
      </c>
      <c r="F45" s="27">
        <v>1930</v>
      </c>
      <c r="G45">
        <v>1930</v>
      </c>
      <c r="I45" t="str">
        <f t="shared" si="1"/>
        <v>J4</v>
      </c>
      <c r="J45" t="str">
        <f t="shared" si="2"/>
        <v>Départ pour aéroport à 9h30 vol air asia krabi départ 11h45 arrivée 13h05</v>
      </c>
      <c r="N45" s="27">
        <f t="shared" si="3"/>
        <v>1930</v>
      </c>
      <c r="O45" s="27">
        <f t="shared" si="3"/>
        <v>1930</v>
      </c>
      <c r="P45" s="27"/>
      <c r="Q45" t="str">
        <f t="shared" si="4"/>
        <v>J4</v>
      </c>
      <c r="R45" t="str">
        <f t="shared" si="4"/>
        <v>Départ pour aéroport à 9h30 vol air asia krabi départ 11h45 arrivée 13h05</v>
      </c>
      <c r="V45" s="27">
        <f t="shared" si="5"/>
        <v>1930</v>
      </c>
      <c r="W45" s="27">
        <f t="shared" si="5"/>
        <v>1930</v>
      </c>
      <c r="X45" s="27"/>
      <c r="Y45" t="str">
        <f t="shared" si="6"/>
        <v>J4</v>
      </c>
      <c r="Z45" t="str">
        <f t="shared" si="6"/>
        <v>Départ pour aéroport à 9h30 vol air asia krabi départ 11h45 arrivée 13h05</v>
      </c>
      <c r="AD45" s="27">
        <f t="shared" si="7"/>
        <v>1930</v>
      </c>
      <c r="AE45" s="27">
        <f t="shared" si="7"/>
        <v>1930</v>
      </c>
      <c r="AF45" t="s">
        <v>348</v>
      </c>
      <c r="AG45" t="s">
        <v>349</v>
      </c>
      <c r="AI45" s="27">
        <v>2500</v>
      </c>
      <c r="AJ45" s="27">
        <v>1200</v>
      </c>
      <c r="AK45" s="27"/>
      <c r="AL45" t="str">
        <f t="shared" si="8"/>
        <v>J4</v>
      </c>
      <c r="AM45" t="str">
        <f t="shared" si="9"/>
        <v>8h30 départ pour le voyage à Ayuttayah (voir programme)</v>
      </c>
      <c r="AO45" s="27">
        <f t="shared" si="10"/>
        <v>2500</v>
      </c>
      <c r="AP45" s="27">
        <f t="shared" si="10"/>
        <v>1200</v>
      </c>
      <c r="AQ45" s="27"/>
      <c r="AR45" t="str">
        <f t="shared" si="11"/>
        <v>J4</v>
      </c>
      <c r="AS45" t="str">
        <f t="shared" si="11"/>
        <v>8h30 départ pour le voyage à Ayuttayah (voir programme)</v>
      </c>
      <c r="AU45" s="27">
        <f t="shared" si="12"/>
        <v>2500</v>
      </c>
      <c r="AV45" s="27">
        <f t="shared" si="12"/>
        <v>1200</v>
      </c>
      <c r="AW45" s="27"/>
      <c r="AX45" t="str">
        <f t="shared" si="13"/>
        <v>J4</v>
      </c>
      <c r="AY45" t="str">
        <f t="shared" si="13"/>
        <v>8h30 départ pour le voyage à Ayuttayah (voir programme)</v>
      </c>
      <c r="BA45" s="27">
        <f t="shared" si="14"/>
        <v>2500</v>
      </c>
      <c r="BB45" s="27">
        <f t="shared" si="14"/>
        <v>1200</v>
      </c>
      <c r="BC45" s="27"/>
      <c r="BD45" t="s">
        <v>348</v>
      </c>
      <c r="BE45" t="s">
        <v>349</v>
      </c>
      <c r="BF45" s="27">
        <v>2500</v>
      </c>
      <c r="BG45" s="27">
        <v>1200</v>
      </c>
      <c r="BH45" s="65"/>
      <c r="BI45" t="str">
        <f t="shared" si="15"/>
        <v>J4</v>
      </c>
      <c r="BJ45" t="str">
        <f t="shared" si="16"/>
        <v>8h30 départ pour le voyage à Ayuttayah (voir programme)</v>
      </c>
      <c r="BK45" s="27">
        <f t="shared" si="16"/>
        <v>2500</v>
      </c>
      <c r="BL45" s="27">
        <f t="shared" si="16"/>
        <v>1200</v>
      </c>
      <c r="BM45" s="27"/>
      <c r="BN45" t="str">
        <f t="shared" si="17"/>
        <v>J4</v>
      </c>
      <c r="BO45" t="str">
        <f t="shared" si="17"/>
        <v>8h30 départ pour le voyage à Ayuttayah (voir programme)</v>
      </c>
      <c r="BP45" s="27">
        <f t="shared" si="17"/>
        <v>2500</v>
      </c>
      <c r="BQ45" s="27">
        <f t="shared" si="17"/>
        <v>1200</v>
      </c>
      <c r="BR45" s="27"/>
      <c r="BS45" s="27" t="str">
        <f t="shared" si="18"/>
        <v>J4</v>
      </c>
      <c r="BT45" t="str">
        <f t="shared" si="18"/>
        <v>8h30 départ pour le voyage à Ayuttayah (voir programme)</v>
      </c>
      <c r="BU45" s="27">
        <f t="shared" si="18"/>
        <v>2500</v>
      </c>
      <c r="BV45" s="27">
        <f t="shared" si="18"/>
        <v>1200</v>
      </c>
      <c r="BW45" t="s">
        <v>348</v>
      </c>
      <c r="BX45" t="s">
        <v>349</v>
      </c>
      <c r="BY45" s="27">
        <v>2500</v>
      </c>
      <c r="BZ45" s="27">
        <v>1200</v>
      </c>
      <c r="CA45" s="65"/>
      <c r="CB45" t="str">
        <f t="shared" si="19"/>
        <v>J4</v>
      </c>
      <c r="CC45" t="str">
        <f t="shared" si="20"/>
        <v>8h30 départ pour le voyage à Ayuttayah (voir programme)</v>
      </c>
      <c r="CD45" s="27">
        <f t="shared" si="20"/>
        <v>2500</v>
      </c>
      <c r="CE45" s="27">
        <f t="shared" si="20"/>
        <v>1200</v>
      </c>
      <c r="CF45" s="27"/>
      <c r="CG45" t="str">
        <f t="shared" si="21"/>
        <v>J4</v>
      </c>
      <c r="CH45" t="str">
        <f t="shared" si="21"/>
        <v>8h30 départ pour le voyage à Ayuttayah (voir programme)</v>
      </c>
      <c r="CI45" s="27">
        <f t="shared" si="22"/>
        <v>2500</v>
      </c>
      <c r="CJ45" s="27">
        <f t="shared" si="23"/>
        <v>1200</v>
      </c>
      <c r="CK45" s="27"/>
      <c r="CL45" t="str">
        <f t="shared" si="24"/>
        <v>J4</v>
      </c>
      <c r="CM45" t="str">
        <f t="shared" si="24"/>
        <v>8h30 départ pour le voyage à Ayuttayah (voir programme)</v>
      </c>
      <c r="CN45" s="27">
        <f t="shared" si="24"/>
        <v>2500</v>
      </c>
      <c r="CO45" s="27">
        <f t="shared" si="24"/>
        <v>1200</v>
      </c>
      <c r="CP45" s="27"/>
      <c r="CQ45" t="s">
        <v>348</v>
      </c>
      <c r="CR45" t="s">
        <v>349</v>
      </c>
      <c r="CS45" s="27">
        <v>2500</v>
      </c>
      <c r="CT45" s="27">
        <v>2500</v>
      </c>
      <c r="CU45" s="65"/>
      <c r="CV45" t="str">
        <f t="shared" si="25"/>
        <v>J4</v>
      </c>
      <c r="CW45" t="str">
        <f t="shared" si="26"/>
        <v>8h30 départ pour le voyage à Ayuttayah (voir programme)</v>
      </c>
      <c r="CX45" s="27">
        <f t="shared" si="26"/>
        <v>2500</v>
      </c>
      <c r="CY45" s="27">
        <f t="shared" si="26"/>
        <v>2500</v>
      </c>
      <c r="CZ45" s="27"/>
      <c r="DA45" t="str">
        <f t="shared" si="27"/>
        <v>J4</v>
      </c>
      <c r="DB45" t="str">
        <f t="shared" si="28"/>
        <v>8h30 départ pour le voyage à Ayuttayah (voir programme)</v>
      </c>
      <c r="DC45" s="27">
        <f t="shared" si="28"/>
        <v>2500</v>
      </c>
      <c r="DD45" s="27">
        <f t="shared" si="28"/>
        <v>2500</v>
      </c>
      <c r="DE45" s="27"/>
      <c r="DF45" t="str">
        <f t="shared" si="29"/>
        <v>J4</v>
      </c>
      <c r="DG45" t="str">
        <f t="shared" si="30"/>
        <v>8h30 départ pour le voyage à Ayuttayah (voir programme)</v>
      </c>
      <c r="DH45" s="27">
        <f t="shared" si="30"/>
        <v>2500</v>
      </c>
      <c r="DI45" s="27">
        <f t="shared" si="30"/>
        <v>2500</v>
      </c>
      <c r="DJ45" s="27"/>
      <c r="DK45" t="s">
        <v>348</v>
      </c>
      <c r="DL45" t="s">
        <v>349</v>
      </c>
      <c r="DM45" s="27">
        <v>2500</v>
      </c>
      <c r="DN45" s="27">
        <v>2500</v>
      </c>
      <c r="DP45" t="str">
        <f t="shared" si="31"/>
        <v>J4</v>
      </c>
      <c r="DQ45" t="str">
        <f t="shared" si="32"/>
        <v>8h30 départ pour le voyage à Ayuttayah (voir programme)</v>
      </c>
      <c r="DR45" s="27">
        <f t="shared" si="32"/>
        <v>2500</v>
      </c>
      <c r="DS45" s="27">
        <f t="shared" si="32"/>
        <v>2500</v>
      </c>
      <c r="DU45" t="str">
        <f t="shared" si="33"/>
        <v>J4</v>
      </c>
      <c r="DV45" t="str">
        <f t="shared" si="33"/>
        <v>8h30 départ pour le voyage à Ayuttayah (voir programme)</v>
      </c>
      <c r="DW45" s="27">
        <f t="shared" si="33"/>
        <v>2500</v>
      </c>
      <c r="DX45" s="27">
        <f t="shared" si="33"/>
        <v>2500</v>
      </c>
      <c r="DZ45" t="str">
        <f t="shared" si="34"/>
        <v>J4</v>
      </c>
      <c r="EA45" t="str">
        <f t="shared" si="34"/>
        <v>8h30 départ pour le voyage à Ayuttayah (voir programme)</v>
      </c>
      <c r="EB45" s="27">
        <f t="shared" si="34"/>
        <v>2500</v>
      </c>
      <c r="EC45" s="27">
        <f t="shared" si="34"/>
        <v>2500</v>
      </c>
      <c r="EF45" t="s">
        <v>400</v>
      </c>
      <c r="EG45" s="27">
        <v>1800</v>
      </c>
      <c r="EH45" s="27">
        <v>0</v>
      </c>
      <c r="EJ45" t="str">
        <f t="shared" si="35"/>
        <v/>
      </c>
      <c r="EK45" t="str">
        <f t="shared" si="36"/>
        <v>Hotel Kanchanaburi</v>
      </c>
      <c r="EL45" s="27">
        <f t="shared" si="36"/>
        <v>1800</v>
      </c>
      <c r="EM45" s="27">
        <f t="shared" si="36"/>
        <v>0</v>
      </c>
      <c r="EO45" t="str">
        <f t="shared" si="37"/>
        <v/>
      </c>
      <c r="EP45" t="str">
        <f t="shared" si="37"/>
        <v>Hotel Kanchanaburi</v>
      </c>
      <c r="EQ45" s="27">
        <f t="shared" si="37"/>
        <v>1800</v>
      </c>
      <c r="ER45" s="27">
        <f t="shared" si="37"/>
        <v>0</v>
      </c>
      <c r="ET45" t="str">
        <f t="shared" si="38"/>
        <v/>
      </c>
      <c r="EU45" t="str">
        <f t="shared" si="38"/>
        <v>Hotel Kanchanaburi</v>
      </c>
      <c r="EV45" s="27">
        <f t="shared" si="38"/>
        <v>1800</v>
      </c>
      <c r="EW45" s="27">
        <f t="shared" si="38"/>
        <v>0</v>
      </c>
      <c r="EZ45" t="s">
        <v>400</v>
      </c>
      <c r="FA45" s="27">
        <v>1800</v>
      </c>
      <c r="FB45" s="27">
        <v>0</v>
      </c>
      <c r="FD45" t="str">
        <f t="shared" si="39"/>
        <v/>
      </c>
      <c r="FE45" t="str">
        <f t="shared" si="40"/>
        <v>Hotel Kanchanaburi</v>
      </c>
      <c r="FF45" s="27">
        <f t="shared" si="40"/>
        <v>1800</v>
      </c>
      <c r="FG45" s="27">
        <f t="shared" si="40"/>
        <v>0</v>
      </c>
      <c r="FI45" t="str">
        <f t="shared" si="41"/>
        <v/>
      </c>
      <c r="FJ45" t="str">
        <f t="shared" si="41"/>
        <v>Hotel Kanchanaburi</v>
      </c>
      <c r="FK45" s="27">
        <f t="shared" si="41"/>
        <v>1800</v>
      </c>
      <c r="FL45" s="27">
        <f t="shared" si="41"/>
        <v>0</v>
      </c>
      <c r="FN45" t="str">
        <f t="shared" si="42"/>
        <v/>
      </c>
      <c r="FO45" t="str">
        <f t="shared" si="42"/>
        <v>Hotel Kanchanaburi</v>
      </c>
      <c r="FP45" s="27">
        <f t="shared" si="42"/>
        <v>1800</v>
      </c>
      <c r="FQ45" s="27">
        <f t="shared" si="42"/>
        <v>0</v>
      </c>
      <c r="FS45" t="s">
        <v>400</v>
      </c>
      <c r="FT45" s="27">
        <v>1800</v>
      </c>
      <c r="FU45" s="27">
        <v>0</v>
      </c>
      <c r="FW45" t="str">
        <f t="shared" si="43"/>
        <v/>
      </c>
      <c r="FX45" t="str">
        <f t="shared" si="44"/>
        <v>Hotel Kanchanaburi</v>
      </c>
      <c r="FY45" s="27">
        <f t="shared" si="44"/>
        <v>1800</v>
      </c>
      <c r="FZ45" s="27">
        <f t="shared" si="44"/>
        <v>0</v>
      </c>
      <c r="GB45" t="str">
        <f t="shared" si="45"/>
        <v/>
      </c>
      <c r="GC45" t="str">
        <f t="shared" si="45"/>
        <v>Hotel Kanchanaburi</v>
      </c>
      <c r="GD45" s="27">
        <f t="shared" si="45"/>
        <v>1800</v>
      </c>
      <c r="GE45" s="27">
        <f t="shared" si="45"/>
        <v>0</v>
      </c>
      <c r="GG45" t="str">
        <f t="shared" si="46"/>
        <v/>
      </c>
      <c r="GH45" t="str">
        <f t="shared" si="46"/>
        <v>Hotel Kanchanaburi</v>
      </c>
      <c r="GI45" s="27">
        <f t="shared" si="46"/>
        <v>1800</v>
      </c>
      <c r="GJ45" s="27">
        <f t="shared" si="46"/>
        <v>0</v>
      </c>
      <c r="GL45" t="s">
        <v>400</v>
      </c>
      <c r="GM45" s="27">
        <v>1800</v>
      </c>
      <c r="GN45" s="27">
        <v>0</v>
      </c>
      <c r="GP45" t="str">
        <f t="shared" si="47"/>
        <v/>
      </c>
      <c r="GQ45" t="str">
        <f t="shared" si="48"/>
        <v>Hotel Kanchanaburi</v>
      </c>
      <c r="GR45" s="27">
        <f t="shared" si="48"/>
        <v>1800</v>
      </c>
      <c r="GS45" s="27">
        <f t="shared" si="48"/>
        <v>0</v>
      </c>
      <c r="GU45" t="str">
        <f t="shared" si="49"/>
        <v/>
      </c>
      <c r="GV45" t="str">
        <f t="shared" si="49"/>
        <v>Hotel Kanchanaburi</v>
      </c>
      <c r="GW45" s="27">
        <f t="shared" si="49"/>
        <v>1800</v>
      </c>
      <c r="GX45" s="27">
        <f t="shared" si="49"/>
        <v>0</v>
      </c>
      <c r="GZ45" t="str">
        <f t="shared" si="50"/>
        <v/>
      </c>
      <c r="HA45" t="str">
        <f t="shared" si="50"/>
        <v>Hotel Kanchanaburi</v>
      </c>
      <c r="HB45" s="27">
        <f t="shared" si="50"/>
        <v>1800</v>
      </c>
      <c r="HC45" s="27">
        <f t="shared" si="50"/>
        <v>0</v>
      </c>
      <c r="HE45" t="s">
        <v>236</v>
      </c>
      <c r="HF45" s="27">
        <v>1620</v>
      </c>
      <c r="HG45" s="27">
        <v>0</v>
      </c>
      <c r="HI45" t="str">
        <f t="shared" si="51"/>
        <v/>
      </c>
      <c r="HJ45" t="str">
        <f t="shared" si="52"/>
        <v>Hôtel New Siam Palace ville</v>
      </c>
      <c r="HK45">
        <f t="shared" si="52"/>
        <v>1620</v>
      </c>
      <c r="HL45">
        <f t="shared" si="52"/>
        <v>0</v>
      </c>
      <c r="HN45" t="str">
        <f t="shared" si="53"/>
        <v/>
      </c>
      <c r="HO45" t="str">
        <f t="shared" si="53"/>
        <v>Hôtel New Siam Palace ville</v>
      </c>
      <c r="HP45">
        <f t="shared" si="53"/>
        <v>1620</v>
      </c>
      <c r="HQ45">
        <f t="shared" si="53"/>
        <v>0</v>
      </c>
      <c r="HS45" t="str">
        <f t="shared" si="54"/>
        <v/>
      </c>
      <c r="HT45" t="str">
        <f t="shared" si="54"/>
        <v>Hôtel New Siam Palace ville</v>
      </c>
      <c r="HU45">
        <f t="shared" si="54"/>
        <v>1620</v>
      </c>
      <c r="HV45">
        <f t="shared" si="54"/>
        <v>0</v>
      </c>
      <c r="HX45" t="s">
        <v>236</v>
      </c>
      <c r="HY45" s="27">
        <v>1620</v>
      </c>
      <c r="HZ45" s="27">
        <v>0</v>
      </c>
      <c r="IB45" t="str">
        <f t="shared" si="55"/>
        <v/>
      </c>
      <c r="IC45" t="str">
        <f t="shared" si="56"/>
        <v>Hôtel New Siam Palace ville</v>
      </c>
      <c r="ID45">
        <f t="shared" si="56"/>
        <v>1620</v>
      </c>
      <c r="IE45">
        <f t="shared" si="56"/>
        <v>0</v>
      </c>
      <c r="IG45" t="str">
        <f t="shared" si="57"/>
        <v/>
      </c>
      <c r="IH45" t="str">
        <f t="shared" si="58"/>
        <v>Hôtel New Siam Palace ville</v>
      </c>
      <c r="II45">
        <f t="shared" si="58"/>
        <v>1620</v>
      </c>
      <c r="IJ45">
        <f t="shared" si="58"/>
        <v>0</v>
      </c>
      <c r="IL45" t="str">
        <f t="shared" si="59"/>
        <v/>
      </c>
      <c r="IM45" t="str">
        <f t="shared" si="60"/>
        <v>Hôtel New Siam Palace ville</v>
      </c>
      <c r="IN45">
        <f t="shared" si="60"/>
        <v>1620</v>
      </c>
      <c r="IO45">
        <f t="shared" si="60"/>
        <v>0</v>
      </c>
      <c r="IQ45" t="s">
        <v>348</v>
      </c>
      <c r="IR45" t="s">
        <v>247</v>
      </c>
      <c r="IV45" s="27">
        <v>0</v>
      </c>
      <c r="IW45" s="27">
        <f>1400+912</f>
        <v>2312</v>
      </c>
      <c r="IX45" t="s">
        <v>401</v>
      </c>
      <c r="IY45" t="s">
        <v>348</v>
      </c>
      <c r="IZ45" t="str">
        <f t="shared" si="61"/>
        <v>Consignes bagages don muang</v>
      </c>
      <c r="JD45" s="27">
        <f t="shared" si="62"/>
        <v>0</v>
      </c>
      <c r="JE45" s="65">
        <f t="shared" si="62"/>
        <v>2312</v>
      </c>
      <c r="JG45" t="s">
        <v>348</v>
      </c>
      <c r="JH45" t="str">
        <f t="shared" si="63"/>
        <v>Consignes bagages don muang</v>
      </c>
      <c r="JL45" s="27">
        <f t="shared" si="64"/>
        <v>0</v>
      </c>
      <c r="JM45" s="65">
        <f t="shared" si="64"/>
        <v>2312</v>
      </c>
      <c r="JO45" t="s">
        <v>348</v>
      </c>
      <c r="JP45" t="str">
        <f t="shared" si="65"/>
        <v>Consignes bagages don muang</v>
      </c>
      <c r="JT45" s="27">
        <f t="shared" si="66"/>
        <v>0</v>
      </c>
      <c r="JU45" s="65">
        <f t="shared" si="66"/>
        <v>2312</v>
      </c>
      <c r="JX45" t="s">
        <v>251</v>
      </c>
      <c r="JZ45" s="27">
        <v>1600</v>
      </c>
      <c r="KA45" s="27">
        <v>0</v>
      </c>
      <c r="KD45" t="s">
        <v>251</v>
      </c>
      <c r="KF45" s="27">
        <f t="shared" si="67"/>
        <v>1600</v>
      </c>
      <c r="KG45" s="65">
        <f t="shared" si="67"/>
        <v>0</v>
      </c>
      <c r="KJ45" t="s">
        <v>251</v>
      </c>
      <c r="KL45" s="27">
        <f t="shared" si="68"/>
        <v>1600</v>
      </c>
      <c r="KM45" s="65">
        <f t="shared" si="68"/>
        <v>0</v>
      </c>
      <c r="KP45" t="s">
        <v>251</v>
      </c>
      <c r="KR45" s="27">
        <f t="shared" si="69"/>
        <v>1600</v>
      </c>
      <c r="KS45" s="65">
        <f t="shared" si="69"/>
        <v>0</v>
      </c>
      <c r="KU45" t="s">
        <v>348</v>
      </c>
      <c r="KV45" t="s">
        <v>247</v>
      </c>
      <c r="KX45" s="27">
        <v>0</v>
      </c>
      <c r="KY45" s="27">
        <f>1400+912</f>
        <v>2312</v>
      </c>
      <c r="KZ45" t="s">
        <v>401</v>
      </c>
      <c r="LA45" t="s">
        <v>348</v>
      </c>
      <c r="LB45" t="s">
        <v>247</v>
      </c>
      <c r="LD45" s="27">
        <f t="shared" si="70"/>
        <v>0</v>
      </c>
      <c r="LE45" s="65">
        <f t="shared" si="70"/>
        <v>2312</v>
      </c>
      <c r="LG45" t="s">
        <v>348</v>
      </c>
      <c r="LH45" t="str">
        <f t="shared" si="71"/>
        <v>Consignes bagages don muang</v>
      </c>
      <c r="LJ45" s="27">
        <f t="shared" si="72"/>
        <v>0</v>
      </c>
      <c r="LK45" s="65">
        <f t="shared" si="72"/>
        <v>2312</v>
      </c>
      <c r="LM45" t="s">
        <v>348</v>
      </c>
      <c r="LN45" t="str">
        <f t="shared" si="73"/>
        <v>Consignes bagages don muang</v>
      </c>
      <c r="LP45" s="27">
        <f t="shared" si="74"/>
        <v>0</v>
      </c>
      <c r="LQ45" s="65">
        <f t="shared" si="74"/>
        <v>2312</v>
      </c>
      <c r="LS45" t="s">
        <v>348</v>
      </c>
      <c r="LT45" t="s">
        <v>247</v>
      </c>
      <c r="LV45" s="27">
        <v>0</v>
      </c>
      <c r="LW45" s="27">
        <f>1400+912</f>
        <v>2312</v>
      </c>
      <c r="LX45" t="s">
        <v>401</v>
      </c>
      <c r="LY45" t="s">
        <v>348</v>
      </c>
      <c r="LZ45" t="str">
        <f t="shared" si="75"/>
        <v>Consignes bagages don muang</v>
      </c>
      <c r="MB45" s="27">
        <f t="shared" si="76"/>
        <v>0</v>
      </c>
      <c r="MC45" s="65">
        <f t="shared" si="76"/>
        <v>2312</v>
      </c>
      <c r="ME45" t="s">
        <v>348</v>
      </c>
      <c r="MF45" t="str">
        <f t="shared" si="77"/>
        <v>Consignes bagages don muang</v>
      </c>
      <c r="MH45" s="27">
        <f t="shared" si="78"/>
        <v>0</v>
      </c>
      <c r="MI45" s="65">
        <f t="shared" si="78"/>
        <v>2312</v>
      </c>
      <c r="MK45" t="s">
        <v>348</v>
      </c>
      <c r="ML45" t="str">
        <f t="shared" si="79"/>
        <v>Consignes bagages don muang</v>
      </c>
      <c r="MN45" s="27">
        <f t="shared" si="80"/>
        <v>0</v>
      </c>
      <c r="MO45" s="65">
        <f t="shared" si="80"/>
        <v>2312</v>
      </c>
      <c r="MQ45" t="s">
        <v>402</v>
      </c>
      <c r="MW45" t="str">
        <f t="shared" si="81"/>
        <v>11h30 à 12h30 trajet pour aller wat pa phukon</v>
      </c>
      <c r="MY45" s="27">
        <f t="shared" si="82"/>
        <v>0</v>
      </c>
      <c r="MZ45" s="65">
        <f t="shared" si="82"/>
        <v>0</v>
      </c>
      <c r="NC45" t="str">
        <f t="shared" si="83"/>
        <v>11h30 à 12h30 trajet pour aller wat pa phukon</v>
      </c>
      <c r="NE45" s="27">
        <f t="shared" si="84"/>
        <v>0</v>
      </c>
      <c r="NF45" s="65">
        <f t="shared" si="84"/>
        <v>0</v>
      </c>
      <c r="NI45" t="str">
        <f t="shared" si="85"/>
        <v>11h30 à 12h30 trajet pour aller wat pa phukon</v>
      </c>
      <c r="NK45" s="27">
        <f t="shared" si="86"/>
        <v>0</v>
      </c>
      <c r="NL45" s="65">
        <f t="shared" si="86"/>
        <v>0</v>
      </c>
      <c r="NN45" s="25" t="s">
        <v>254</v>
      </c>
      <c r="NP45">
        <v>1250</v>
      </c>
      <c r="NQ45" s="65">
        <v>0</v>
      </c>
      <c r="NT45" t="str">
        <f t="shared" si="87"/>
        <v>pan kled villa eco hill</v>
      </c>
      <c r="NV45" s="27">
        <f t="shared" si="88"/>
        <v>1250</v>
      </c>
      <c r="NW45" s="65">
        <f t="shared" si="88"/>
        <v>0</v>
      </c>
      <c r="NZ45" t="str">
        <f t="shared" si="89"/>
        <v>pan kled villa eco hill</v>
      </c>
      <c r="OB45" s="27">
        <f t="shared" si="90"/>
        <v>1250</v>
      </c>
      <c r="OC45" s="65">
        <f t="shared" si="90"/>
        <v>0</v>
      </c>
      <c r="OF45" t="str">
        <f t="shared" si="91"/>
        <v>pan kled villa eco hill</v>
      </c>
      <c r="OH45" s="27">
        <f t="shared" si="92"/>
        <v>1250</v>
      </c>
      <c r="OI45" s="65">
        <f t="shared" si="92"/>
        <v>0</v>
      </c>
      <c r="OK45" t="s">
        <v>348</v>
      </c>
      <c r="OL45" t="s">
        <v>403</v>
      </c>
      <c r="ON45" s="27"/>
      <c r="OO45" s="65"/>
      <c r="OQ45" t="s">
        <v>348</v>
      </c>
      <c r="OR45" t="str">
        <f t="shared" si="93"/>
        <v>Visite du marché à 6h</v>
      </c>
      <c r="OT45" s="27">
        <f t="shared" si="94"/>
        <v>0</v>
      </c>
      <c r="OU45" s="65">
        <f t="shared" si="94"/>
        <v>0</v>
      </c>
      <c r="OW45" t="s">
        <v>348</v>
      </c>
      <c r="OX45" t="str">
        <f t="shared" si="95"/>
        <v>Visite du marché à 6h</v>
      </c>
      <c r="OZ45" s="27">
        <f t="shared" si="96"/>
        <v>0</v>
      </c>
      <c r="PA45" s="65">
        <f t="shared" si="96"/>
        <v>0</v>
      </c>
      <c r="PC45" t="s">
        <v>348</v>
      </c>
      <c r="PD45" t="str">
        <f t="shared" si="97"/>
        <v>Visite du marché à 6h</v>
      </c>
      <c r="PF45" s="27">
        <f t="shared" si="98"/>
        <v>0</v>
      </c>
      <c r="PG45" s="65">
        <f t="shared" si="98"/>
        <v>0</v>
      </c>
      <c r="PJ45" s="25" t="s">
        <v>404</v>
      </c>
      <c r="PL45" s="65"/>
      <c r="PM45" s="65"/>
      <c r="PP45" t="str">
        <f t="shared" si="99"/>
        <v>De 11h30 à 12h30 visite du wat pa phukon</v>
      </c>
      <c r="PR45">
        <f t="shared" si="100"/>
        <v>0</v>
      </c>
      <c r="PS45">
        <f t="shared" si="100"/>
        <v>0</v>
      </c>
      <c r="PV45" t="str">
        <f t="shared" si="101"/>
        <v>De 11h30 à 12h30 visite du wat pa phukon</v>
      </c>
      <c r="PX45">
        <f t="shared" si="102"/>
        <v>0</v>
      </c>
      <c r="PY45">
        <f t="shared" si="102"/>
        <v>0</v>
      </c>
      <c r="QB45" t="str">
        <f t="shared" si="103"/>
        <v>De 11h30 à 12h30 visite du wat pa phukon</v>
      </c>
      <c r="QD45">
        <f t="shared" si="104"/>
        <v>0</v>
      </c>
      <c r="QE45">
        <f t="shared" si="104"/>
        <v>0</v>
      </c>
      <c r="QH45" s="25" t="s">
        <v>404</v>
      </c>
      <c r="QI45" s="65"/>
      <c r="QJ45" s="65"/>
      <c r="QN45" t="str">
        <f t="shared" si="105"/>
        <v>De 11h30 à 12h30 visite du wat pa phukon</v>
      </c>
      <c r="QO45">
        <f t="shared" si="105"/>
        <v>0</v>
      </c>
      <c r="QP45">
        <f t="shared" si="105"/>
        <v>0</v>
      </c>
      <c r="QT45" t="str">
        <f t="shared" si="106"/>
        <v>De 11h30 à 12h30 visite du wat pa phukon</v>
      </c>
      <c r="QU45">
        <f t="shared" si="106"/>
        <v>0</v>
      </c>
      <c r="QV45">
        <f t="shared" si="106"/>
        <v>0</v>
      </c>
      <c r="QZ45" t="str">
        <f t="shared" si="107"/>
        <v>De 11h30 à 12h30 visite du wat pa phukon</v>
      </c>
      <c r="RA45">
        <f t="shared" si="107"/>
        <v>0</v>
      </c>
      <c r="RB45">
        <f t="shared" si="107"/>
        <v>0</v>
      </c>
      <c r="RD45" s="25" t="s">
        <v>404</v>
      </c>
      <c r="RE45" s="65"/>
      <c r="RF45" s="65"/>
      <c r="RI45" t="str">
        <f t="shared" si="108"/>
        <v>De 11h30 à 12h30 visite du wat pa phukon</v>
      </c>
      <c r="RJ45">
        <f t="shared" si="108"/>
        <v>0</v>
      </c>
      <c r="RK45">
        <f t="shared" si="108"/>
        <v>0</v>
      </c>
      <c r="RN45" t="str">
        <f t="shared" si="109"/>
        <v>De 11h30 à 12h30 visite du wat pa phukon</v>
      </c>
      <c r="RO45">
        <f t="shared" si="109"/>
        <v>0</v>
      </c>
      <c r="RP45">
        <f t="shared" si="109"/>
        <v>0</v>
      </c>
      <c r="RS45" t="str">
        <f t="shared" si="110"/>
        <v>De 11h30 à 12h30 visite du wat pa phukon</v>
      </c>
      <c r="RT45">
        <f t="shared" si="110"/>
        <v>0</v>
      </c>
      <c r="RU45">
        <f t="shared" si="110"/>
        <v>0</v>
      </c>
      <c r="RW45" s="25" t="s">
        <v>251</v>
      </c>
      <c r="RX45">
        <v>1800</v>
      </c>
      <c r="RY45" s="65"/>
      <c r="SA45">
        <f t="shared" si="111"/>
        <v>0</v>
      </c>
      <c r="SB45" t="str">
        <f t="shared" si="111"/>
        <v>naview @prasingh</v>
      </c>
      <c r="SC45">
        <f t="shared" si="111"/>
        <v>1800</v>
      </c>
      <c r="SD45">
        <f t="shared" si="111"/>
        <v>0</v>
      </c>
      <c r="SF45">
        <f t="shared" si="112"/>
        <v>0</v>
      </c>
      <c r="SG45" t="str">
        <f t="shared" si="112"/>
        <v>naview @prasingh</v>
      </c>
      <c r="SH45">
        <f t="shared" si="112"/>
        <v>1800</v>
      </c>
      <c r="SI45">
        <f t="shared" si="112"/>
        <v>0</v>
      </c>
      <c r="SK45">
        <f t="shared" si="113"/>
        <v>0</v>
      </c>
      <c r="SL45" t="str">
        <f t="shared" si="113"/>
        <v>naview @prasingh</v>
      </c>
      <c r="SM45">
        <f t="shared" si="113"/>
        <v>1800</v>
      </c>
      <c r="SN45">
        <f t="shared" si="113"/>
        <v>0</v>
      </c>
      <c r="SQ45" t="s">
        <v>387</v>
      </c>
      <c r="SR45" t="s">
        <v>328</v>
      </c>
      <c r="ST45" s="65"/>
      <c r="SV45" t="s">
        <v>387</v>
      </c>
      <c r="SW45" t="str">
        <f t="shared" si="114"/>
        <v>Visite du marché à 7h</v>
      </c>
      <c r="SX45">
        <f t="shared" si="114"/>
        <v>0</v>
      </c>
      <c r="SY45">
        <f t="shared" si="114"/>
        <v>0</v>
      </c>
      <c r="TA45" t="s">
        <v>387</v>
      </c>
      <c r="TB45" t="str">
        <f t="shared" si="115"/>
        <v>Visite du marché à 7h</v>
      </c>
      <c r="TC45">
        <f t="shared" si="115"/>
        <v>0</v>
      </c>
      <c r="TD45">
        <f t="shared" si="115"/>
        <v>0</v>
      </c>
      <c r="TF45" t="s">
        <v>387</v>
      </c>
      <c r="TG45" t="str">
        <f t="shared" si="116"/>
        <v>Visite du marché à 7h</v>
      </c>
      <c r="TH45">
        <f t="shared" si="116"/>
        <v>0</v>
      </c>
      <c r="TI45">
        <f t="shared" si="116"/>
        <v>0</v>
      </c>
    </row>
    <row r="46" spans="1:529" x14ac:dyDescent="0.25">
      <c r="B46" t="s">
        <v>405</v>
      </c>
      <c r="F46" s="27"/>
      <c r="G46" s="27">
        <v>5000</v>
      </c>
      <c r="I46" t="str">
        <f t="shared" si="1"/>
        <v/>
      </c>
      <c r="J46" t="str">
        <f t="shared" si="2"/>
        <v>Ferry + taxi pour D Muang + picking jusuq'à l'hôtel (AR) - départ ferry à 15h00 arrivée au port 18h00</v>
      </c>
      <c r="N46" s="27">
        <f t="shared" si="3"/>
        <v>0</v>
      </c>
      <c r="O46" s="27">
        <v>4000</v>
      </c>
      <c r="P46" s="27"/>
      <c r="Q46" t="str">
        <f t="shared" si="4"/>
        <v/>
      </c>
      <c r="R46" t="str">
        <f t="shared" si="4"/>
        <v>Ferry + taxi pour D Muang + picking jusuq'à l'hôtel (AR) - départ ferry à 15h00 arrivée au port 18h00</v>
      </c>
      <c r="V46" s="27">
        <f t="shared" si="5"/>
        <v>0</v>
      </c>
      <c r="W46" s="27">
        <f t="shared" si="5"/>
        <v>4000</v>
      </c>
      <c r="X46" s="27"/>
      <c r="Y46" t="str">
        <f t="shared" si="6"/>
        <v/>
      </c>
      <c r="Z46" t="str">
        <f t="shared" si="6"/>
        <v>Ferry + taxi pour D Muang + picking jusuq'à l'hôtel (AR) - départ ferry à 15h00 arrivée au port 18h00</v>
      </c>
      <c r="AD46" s="27">
        <f t="shared" si="7"/>
        <v>0</v>
      </c>
      <c r="AE46" s="27">
        <f t="shared" si="7"/>
        <v>4000</v>
      </c>
      <c r="AG46" t="s">
        <v>355</v>
      </c>
      <c r="AI46" s="27"/>
      <c r="AJ46" s="27">
        <v>0</v>
      </c>
      <c r="AK46" s="27"/>
      <c r="AL46" t="str">
        <f t="shared" si="8"/>
        <v/>
      </c>
      <c r="AM46" t="str">
        <f t="shared" si="9"/>
        <v>Dîner le soir à l'hôtel ou à proximité</v>
      </c>
      <c r="AO46" s="27">
        <f t="shared" si="10"/>
        <v>0</v>
      </c>
      <c r="AP46" s="27">
        <f t="shared" si="10"/>
        <v>0</v>
      </c>
      <c r="AQ46" s="27"/>
      <c r="AR46" t="str">
        <f t="shared" si="11"/>
        <v/>
      </c>
      <c r="AS46" t="str">
        <f t="shared" si="11"/>
        <v>Dîner le soir à l'hôtel ou à proximité</v>
      </c>
      <c r="AU46" s="27">
        <f t="shared" si="12"/>
        <v>0</v>
      </c>
      <c r="AV46" s="27">
        <f t="shared" si="12"/>
        <v>0</v>
      </c>
      <c r="AW46" s="27"/>
      <c r="AX46" t="str">
        <f t="shared" si="13"/>
        <v/>
      </c>
      <c r="AY46" t="str">
        <f t="shared" si="13"/>
        <v>Dîner le soir à l'hôtel ou à proximité</v>
      </c>
      <c r="BA46" s="27">
        <f t="shared" si="14"/>
        <v>0</v>
      </c>
      <c r="BB46" s="27">
        <f t="shared" si="14"/>
        <v>0</v>
      </c>
      <c r="BC46" s="27"/>
      <c r="BE46" t="s">
        <v>355</v>
      </c>
      <c r="BF46" s="27"/>
      <c r="BG46" s="27">
        <v>0</v>
      </c>
      <c r="BH46" s="65"/>
      <c r="BI46" t="str">
        <f t="shared" si="15"/>
        <v/>
      </c>
      <c r="BJ46" t="str">
        <f t="shared" si="16"/>
        <v>Dîner le soir à l'hôtel ou à proximité</v>
      </c>
      <c r="BK46" s="27">
        <f t="shared" si="16"/>
        <v>0</v>
      </c>
      <c r="BL46" s="27">
        <f t="shared" si="16"/>
        <v>0</v>
      </c>
      <c r="BM46" s="27"/>
      <c r="BN46" t="str">
        <f t="shared" si="17"/>
        <v/>
      </c>
      <c r="BO46" t="str">
        <f t="shared" si="17"/>
        <v>Dîner le soir à l'hôtel ou à proximité</v>
      </c>
      <c r="BP46" s="27">
        <f t="shared" si="17"/>
        <v>0</v>
      </c>
      <c r="BQ46" s="27">
        <f t="shared" si="17"/>
        <v>0</v>
      </c>
      <c r="BR46" s="27"/>
      <c r="BS46" s="27" t="str">
        <f t="shared" si="18"/>
        <v/>
      </c>
      <c r="BT46" t="str">
        <f t="shared" si="18"/>
        <v>Dîner le soir à l'hôtel ou à proximité</v>
      </c>
      <c r="BU46" s="27">
        <f t="shared" si="18"/>
        <v>0</v>
      </c>
      <c r="BV46" s="27">
        <f t="shared" si="18"/>
        <v>0</v>
      </c>
      <c r="BX46" t="s">
        <v>355</v>
      </c>
      <c r="BY46" s="27"/>
      <c r="BZ46" s="27">
        <v>0</v>
      </c>
      <c r="CA46" s="65"/>
      <c r="CB46" t="str">
        <f t="shared" si="19"/>
        <v/>
      </c>
      <c r="CC46" t="str">
        <f t="shared" si="20"/>
        <v>Dîner le soir à l'hôtel ou à proximité</v>
      </c>
      <c r="CD46" s="27">
        <f t="shared" si="20"/>
        <v>0</v>
      </c>
      <c r="CE46" s="27">
        <f t="shared" si="20"/>
        <v>0</v>
      </c>
      <c r="CF46" s="27"/>
      <c r="CG46" t="str">
        <f t="shared" si="21"/>
        <v/>
      </c>
      <c r="CH46" t="str">
        <f t="shared" si="21"/>
        <v>Dîner le soir à l'hôtel ou à proximité</v>
      </c>
      <c r="CI46" s="27">
        <f t="shared" si="22"/>
        <v>0</v>
      </c>
      <c r="CJ46" s="27">
        <f t="shared" si="23"/>
        <v>0</v>
      </c>
      <c r="CK46" s="27"/>
      <c r="CL46" t="str">
        <f t="shared" si="24"/>
        <v/>
      </c>
      <c r="CM46" t="str">
        <f t="shared" si="24"/>
        <v>Dîner le soir à l'hôtel ou à proximité</v>
      </c>
      <c r="CN46" s="27">
        <f t="shared" si="24"/>
        <v>0</v>
      </c>
      <c r="CO46" s="27">
        <f t="shared" si="24"/>
        <v>0</v>
      </c>
      <c r="CP46" s="27"/>
      <c r="CR46" t="s">
        <v>355</v>
      </c>
      <c r="CS46" s="27"/>
      <c r="CT46" s="27">
        <v>0</v>
      </c>
      <c r="CU46" s="65"/>
      <c r="CV46" t="str">
        <f t="shared" si="25"/>
        <v/>
      </c>
      <c r="CW46" t="str">
        <f t="shared" si="26"/>
        <v>Dîner le soir à l'hôtel ou à proximité</v>
      </c>
      <c r="CX46" s="27">
        <f t="shared" si="26"/>
        <v>0</v>
      </c>
      <c r="CY46" s="27">
        <f t="shared" si="26"/>
        <v>0</v>
      </c>
      <c r="CZ46" s="27"/>
      <c r="DA46" t="str">
        <f t="shared" si="27"/>
        <v/>
      </c>
      <c r="DB46" t="str">
        <f t="shared" si="28"/>
        <v>Dîner le soir à l'hôtel ou à proximité</v>
      </c>
      <c r="DC46" s="27">
        <f t="shared" si="28"/>
        <v>0</v>
      </c>
      <c r="DD46" s="27">
        <f t="shared" si="28"/>
        <v>0</v>
      </c>
      <c r="DE46" s="27"/>
      <c r="DF46" t="str">
        <f t="shared" si="29"/>
        <v/>
      </c>
      <c r="DG46" t="str">
        <f t="shared" si="30"/>
        <v>Dîner le soir à l'hôtel ou à proximité</v>
      </c>
      <c r="DH46" s="27">
        <f t="shared" si="30"/>
        <v>0</v>
      </c>
      <c r="DI46" s="27">
        <f t="shared" si="30"/>
        <v>0</v>
      </c>
      <c r="DJ46" s="27"/>
      <c r="DL46" t="s">
        <v>355</v>
      </c>
      <c r="DM46" s="27"/>
      <c r="DN46" s="27">
        <v>0</v>
      </c>
      <c r="DP46" t="str">
        <f t="shared" si="31"/>
        <v/>
      </c>
      <c r="DQ46" t="str">
        <f t="shared" si="32"/>
        <v>Dîner le soir à l'hôtel ou à proximité</v>
      </c>
      <c r="DR46" s="27">
        <f t="shared" si="32"/>
        <v>0</v>
      </c>
      <c r="DS46" s="27">
        <f t="shared" si="32"/>
        <v>0</v>
      </c>
      <c r="DU46" t="str">
        <f t="shared" si="33"/>
        <v/>
      </c>
      <c r="DV46" t="str">
        <f t="shared" si="33"/>
        <v>Dîner le soir à l'hôtel ou à proximité</v>
      </c>
      <c r="DW46" s="27">
        <f t="shared" si="33"/>
        <v>0</v>
      </c>
      <c r="DX46" s="27">
        <f t="shared" si="33"/>
        <v>0</v>
      </c>
      <c r="DZ46" t="str">
        <f t="shared" si="34"/>
        <v/>
      </c>
      <c r="EA46" t="str">
        <f t="shared" si="34"/>
        <v>Dîner le soir à l'hôtel ou à proximité</v>
      </c>
      <c r="EB46" s="27">
        <f t="shared" si="34"/>
        <v>0</v>
      </c>
      <c r="EC46" s="27">
        <f t="shared" si="34"/>
        <v>0</v>
      </c>
      <c r="EF46" t="s">
        <v>282</v>
      </c>
      <c r="EH46" s="27">
        <v>0</v>
      </c>
      <c r="EJ46" t="str">
        <f t="shared" si="35"/>
        <v/>
      </c>
      <c r="EK46" t="str">
        <f t="shared" si="36"/>
        <v>Dîner hôtel</v>
      </c>
      <c r="EL46" s="27">
        <f t="shared" si="36"/>
        <v>0</v>
      </c>
      <c r="EM46" s="27">
        <f t="shared" si="36"/>
        <v>0</v>
      </c>
      <c r="EO46" t="str">
        <f t="shared" si="37"/>
        <v/>
      </c>
      <c r="EP46" t="str">
        <f t="shared" si="37"/>
        <v>Dîner hôtel</v>
      </c>
      <c r="EQ46" s="27">
        <f t="shared" si="37"/>
        <v>0</v>
      </c>
      <c r="ER46" s="27">
        <f t="shared" si="37"/>
        <v>0</v>
      </c>
      <c r="ET46" t="str">
        <f t="shared" si="38"/>
        <v/>
      </c>
      <c r="EU46" t="str">
        <f t="shared" si="38"/>
        <v>Dîner hôtel</v>
      </c>
      <c r="EV46" s="27">
        <f t="shared" si="38"/>
        <v>0</v>
      </c>
      <c r="EW46" s="27">
        <f t="shared" si="38"/>
        <v>0</v>
      </c>
      <c r="EZ46" t="s">
        <v>282</v>
      </c>
      <c r="FB46" s="27">
        <v>0</v>
      </c>
      <c r="FD46" t="str">
        <f t="shared" si="39"/>
        <v/>
      </c>
      <c r="FE46" t="str">
        <f t="shared" si="40"/>
        <v>Dîner hôtel</v>
      </c>
      <c r="FF46" s="27">
        <f t="shared" si="40"/>
        <v>0</v>
      </c>
      <c r="FG46" s="27">
        <f t="shared" si="40"/>
        <v>0</v>
      </c>
      <c r="FI46" t="str">
        <f t="shared" si="41"/>
        <v/>
      </c>
      <c r="FJ46" t="str">
        <f t="shared" si="41"/>
        <v>Dîner hôtel</v>
      </c>
      <c r="FK46" s="27">
        <f t="shared" si="41"/>
        <v>0</v>
      </c>
      <c r="FL46" s="27">
        <f t="shared" si="41"/>
        <v>0</v>
      </c>
      <c r="FN46" t="str">
        <f t="shared" si="42"/>
        <v/>
      </c>
      <c r="FO46" t="str">
        <f t="shared" si="42"/>
        <v>Dîner hôtel</v>
      </c>
      <c r="FP46" s="27">
        <f t="shared" si="42"/>
        <v>0</v>
      </c>
      <c r="FQ46" s="27">
        <f t="shared" si="42"/>
        <v>0</v>
      </c>
      <c r="FS46" t="s">
        <v>282</v>
      </c>
      <c r="FU46" s="27">
        <v>0</v>
      </c>
      <c r="FW46" t="str">
        <f t="shared" si="43"/>
        <v/>
      </c>
      <c r="FX46" t="str">
        <f t="shared" si="44"/>
        <v>Dîner hôtel</v>
      </c>
      <c r="FY46" s="27">
        <f t="shared" si="44"/>
        <v>0</v>
      </c>
      <c r="FZ46" s="27">
        <f t="shared" si="44"/>
        <v>0</v>
      </c>
      <c r="GB46" t="str">
        <f t="shared" si="45"/>
        <v/>
      </c>
      <c r="GC46" t="str">
        <f t="shared" si="45"/>
        <v>Dîner hôtel</v>
      </c>
      <c r="GD46" s="27">
        <f t="shared" si="45"/>
        <v>0</v>
      </c>
      <c r="GE46" s="27">
        <f t="shared" si="45"/>
        <v>0</v>
      </c>
      <c r="GG46" t="str">
        <f t="shared" si="46"/>
        <v/>
      </c>
      <c r="GH46" t="str">
        <f t="shared" si="46"/>
        <v>Dîner hôtel</v>
      </c>
      <c r="GI46" s="27">
        <f t="shared" si="46"/>
        <v>0</v>
      </c>
      <c r="GJ46" s="27">
        <f t="shared" si="46"/>
        <v>0</v>
      </c>
      <c r="GL46" t="s">
        <v>282</v>
      </c>
      <c r="GN46" s="27">
        <v>0</v>
      </c>
      <c r="GP46" t="str">
        <f t="shared" si="47"/>
        <v/>
      </c>
      <c r="GQ46" t="str">
        <f t="shared" si="48"/>
        <v>Dîner hôtel</v>
      </c>
      <c r="GR46" s="27">
        <f t="shared" si="48"/>
        <v>0</v>
      </c>
      <c r="GS46" s="27">
        <f t="shared" si="48"/>
        <v>0</v>
      </c>
      <c r="GU46" t="str">
        <f t="shared" si="49"/>
        <v/>
      </c>
      <c r="GV46" t="str">
        <f t="shared" si="49"/>
        <v>Dîner hôtel</v>
      </c>
      <c r="GW46" s="27">
        <f t="shared" si="49"/>
        <v>0</v>
      </c>
      <c r="GX46" s="27">
        <f t="shared" si="49"/>
        <v>0</v>
      </c>
      <c r="GZ46" t="str">
        <f t="shared" si="50"/>
        <v/>
      </c>
      <c r="HA46" t="str">
        <f t="shared" si="50"/>
        <v>Dîner hôtel</v>
      </c>
      <c r="HB46" s="27">
        <f t="shared" si="50"/>
        <v>0</v>
      </c>
      <c r="HC46" s="27">
        <f t="shared" si="50"/>
        <v>0</v>
      </c>
      <c r="HD46" t="s">
        <v>348</v>
      </c>
      <c r="HE46" t="s">
        <v>406</v>
      </c>
      <c r="HF46" s="27">
        <v>1800</v>
      </c>
      <c r="HG46" s="27">
        <v>1800</v>
      </c>
      <c r="HI46" t="str">
        <f t="shared" si="51"/>
        <v>J4</v>
      </c>
      <c r="HJ46" t="str">
        <f t="shared" si="52"/>
        <v>Départ 5h30 de l'hôtel pour vol air asia pithsanulok à 7h (prix AR)</v>
      </c>
      <c r="HK46">
        <f t="shared" si="52"/>
        <v>1800</v>
      </c>
      <c r="HL46">
        <f t="shared" si="52"/>
        <v>1800</v>
      </c>
      <c r="HN46" t="str">
        <f t="shared" si="53"/>
        <v>J4</v>
      </c>
      <c r="HO46" t="str">
        <f t="shared" si="53"/>
        <v>Départ 5h30 de l'hôtel pour vol air asia pithsanulok à 7h (prix AR)</v>
      </c>
      <c r="HP46">
        <f t="shared" si="53"/>
        <v>1800</v>
      </c>
      <c r="HQ46">
        <f t="shared" si="53"/>
        <v>1800</v>
      </c>
      <c r="HS46" t="str">
        <f t="shared" si="54"/>
        <v>J4</v>
      </c>
      <c r="HT46" t="str">
        <f t="shared" si="54"/>
        <v>Départ 5h30 de l'hôtel pour vol air asia pithsanulok à 7h (prix AR)</v>
      </c>
      <c r="HU46">
        <f t="shared" si="54"/>
        <v>1800</v>
      </c>
      <c r="HV46">
        <f t="shared" si="54"/>
        <v>1800</v>
      </c>
      <c r="HW46" t="s">
        <v>348</v>
      </c>
      <c r="HX46" t="s">
        <v>406</v>
      </c>
      <c r="HY46" s="27">
        <v>1800</v>
      </c>
      <c r="HZ46" s="27">
        <v>1800</v>
      </c>
      <c r="IB46" t="str">
        <f t="shared" si="55"/>
        <v>J4</v>
      </c>
      <c r="IC46" t="str">
        <f t="shared" si="56"/>
        <v>Départ 5h30 de l'hôtel pour vol air asia pithsanulok à 7h (prix AR)</v>
      </c>
      <c r="ID46">
        <f t="shared" si="56"/>
        <v>1800</v>
      </c>
      <c r="IE46">
        <f t="shared" si="56"/>
        <v>1800</v>
      </c>
      <c r="IG46" t="str">
        <f t="shared" si="57"/>
        <v>J4</v>
      </c>
      <c r="IH46" t="str">
        <f t="shared" si="58"/>
        <v>Départ 5h30 de l'hôtel pour vol air asia pithsanulok à 7h (prix AR)</v>
      </c>
      <c r="II46">
        <f t="shared" si="58"/>
        <v>1800</v>
      </c>
      <c r="IJ46">
        <f t="shared" si="58"/>
        <v>1800</v>
      </c>
      <c r="IL46" t="str">
        <f t="shared" si="59"/>
        <v>J4</v>
      </c>
      <c r="IM46" t="str">
        <f t="shared" si="60"/>
        <v>Départ 5h30 de l'hôtel pour vol air asia pithsanulok à 7h (prix AR)</v>
      </c>
      <c r="IN46">
        <f t="shared" si="60"/>
        <v>1800</v>
      </c>
      <c r="IO46">
        <f t="shared" si="60"/>
        <v>1800</v>
      </c>
      <c r="IR46" t="s">
        <v>407</v>
      </c>
      <c r="IV46" s="27">
        <v>0</v>
      </c>
      <c r="IW46" s="27">
        <v>6000</v>
      </c>
      <c r="IZ46" t="str">
        <f t="shared" si="61"/>
        <v>Marché flottant Bangkok (départ 8h) - location bateau</v>
      </c>
      <c r="JD46" s="27">
        <f t="shared" si="62"/>
        <v>0</v>
      </c>
      <c r="JE46" s="65">
        <v>3000</v>
      </c>
      <c r="JH46" t="str">
        <f t="shared" si="63"/>
        <v>Marché flottant Bangkok (départ 8h) - location bateau</v>
      </c>
      <c r="JL46" s="27">
        <f t="shared" si="64"/>
        <v>0</v>
      </c>
      <c r="JM46" s="65">
        <f t="shared" si="64"/>
        <v>3000</v>
      </c>
      <c r="JP46" t="str">
        <f t="shared" si="65"/>
        <v>Marché flottant Bangkok (départ 8h) - location bateau</v>
      </c>
      <c r="JT46" s="27">
        <f t="shared" si="66"/>
        <v>0</v>
      </c>
      <c r="JU46" s="65">
        <f t="shared" si="66"/>
        <v>3000</v>
      </c>
      <c r="JW46" t="s">
        <v>348</v>
      </c>
      <c r="JX46" t="s">
        <v>258</v>
      </c>
      <c r="JZ46" s="27">
        <v>50</v>
      </c>
      <c r="KA46" s="27">
        <v>30</v>
      </c>
      <c r="KC46" t="s">
        <v>348</v>
      </c>
      <c r="KD46" t="s">
        <v>258</v>
      </c>
      <c r="KF46" s="27">
        <f t="shared" si="67"/>
        <v>50</v>
      </c>
      <c r="KG46" s="65">
        <f t="shared" si="67"/>
        <v>30</v>
      </c>
      <c r="KI46" t="s">
        <v>348</v>
      </c>
      <c r="KJ46" t="s">
        <v>258</v>
      </c>
      <c r="KL46" s="27">
        <f t="shared" si="68"/>
        <v>50</v>
      </c>
      <c r="KM46" s="65">
        <f t="shared" si="68"/>
        <v>30</v>
      </c>
      <c r="KO46" t="s">
        <v>348</v>
      </c>
      <c r="KP46" t="s">
        <v>258</v>
      </c>
      <c r="KR46" s="27">
        <f t="shared" si="69"/>
        <v>50</v>
      </c>
      <c r="KS46" s="65">
        <f t="shared" si="69"/>
        <v>30</v>
      </c>
      <c r="KV46" t="s">
        <v>407</v>
      </c>
      <c r="KX46" s="27">
        <v>0</v>
      </c>
      <c r="KY46" s="27">
        <v>6000</v>
      </c>
      <c r="LB46" t="s">
        <v>407</v>
      </c>
      <c r="LD46" s="27">
        <f t="shared" si="70"/>
        <v>0</v>
      </c>
      <c r="LE46" s="65">
        <v>3000</v>
      </c>
      <c r="LH46" t="str">
        <f t="shared" si="71"/>
        <v>Marché flottant Bangkok (départ 8h) - location bateau</v>
      </c>
      <c r="LJ46" s="27">
        <f t="shared" si="72"/>
        <v>0</v>
      </c>
      <c r="LK46" s="65">
        <f t="shared" si="72"/>
        <v>3000</v>
      </c>
      <c r="LN46" t="str">
        <f t="shared" si="73"/>
        <v>Marché flottant Bangkok (départ 8h) - location bateau</v>
      </c>
      <c r="LP46" s="27">
        <f t="shared" si="74"/>
        <v>0</v>
      </c>
      <c r="LQ46" s="65">
        <f t="shared" si="74"/>
        <v>3000</v>
      </c>
      <c r="LT46" t="s">
        <v>407</v>
      </c>
      <c r="LV46" s="27">
        <v>0</v>
      </c>
      <c r="LW46" s="27">
        <v>6000</v>
      </c>
      <c r="LZ46" t="str">
        <f t="shared" si="75"/>
        <v>Marché flottant Bangkok (départ 8h) - location bateau</v>
      </c>
      <c r="MB46" s="27">
        <f t="shared" si="76"/>
        <v>0</v>
      </c>
      <c r="MC46" s="65">
        <v>3000</v>
      </c>
      <c r="MF46" t="str">
        <f t="shared" si="77"/>
        <v>Marché flottant Bangkok (départ 8h) - location bateau</v>
      </c>
      <c r="MH46" s="27">
        <f t="shared" si="78"/>
        <v>0</v>
      </c>
      <c r="MI46" s="65">
        <f t="shared" si="78"/>
        <v>3000</v>
      </c>
      <c r="ML46" t="str">
        <f t="shared" si="79"/>
        <v>Marché flottant Bangkok (départ 8h) - location bateau</v>
      </c>
      <c r="MN46" s="27">
        <f t="shared" si="80"/>
        <v>0</v>
      </c>
      <c r="MO46" s="65">
        <f t="shared" si="80"/>
        <v>3000</v>
      </c>
      <c r="MQ46" t="s">
        <v>408</v>
      </c>
      <c r="MT46" s="27"/>
      <c r="MW46" t="str">
        <f t="shared" si="81"/>
        <v>12h30 à 13h30 visite wat pa phukon</v>
      </c>
      <c r="MY46" s="27">
        <f t="shared" si="82"/>
        <v>0</v>
      </c>
      <c r="MZ46" s="65">
        <f t="shared" si="82"/>
        <v>0</v>
      </c>
      <c r="NC46" t="str">
        <f t="shared" si="83"/>
        <v>12h30 à 13h30 visite wat pa phukon</v>
      </c>
      <c r="NE46" s="27">
        <f t="shared" si="84"/>
        <v>0</v>
      </c>
      <c r="NF46" s="65">
        <f t="shared" si="84"/>
        <v>0</v>
      </c>
      <c r="NI46" t="str">
        <f t="shared" si="85"/>
        <v>12h30 à 13h30 visite wat pa phukon</v>
      </c>
      <c r="NK46" s="27">
        <f t="shared" si="86"/>
        <v>0</v>
      </c>
      <c r="NL46" s="65">
        <f t="shared" si="86"/>
        <v>0</v>
      </c>
      <c r="NN46" s="25" t="s">
        <v>409</v>
      </c>
      <c r="NP46" s="65">
        <v>0</v>
      </c>
      <c r="NQ46" s="65">
        <v>1000</v>
      </c>
      <c r="NT46" t="str">
        <f t="shared" si="87"/>
        <v>van pour hotel</v>
      </c>
      <c r="NV46" s="27">
        <f t="shared" si="88"/>
        <v>0</v>
      </c>
      <c r="NW46" s="65">
        <f t="shared" si="88"/>
        <v>1000</v>
      </c>
      <c r="NZ46" t="str">
        <f t="shared" si="89"/>
        <v>van pour hotel</v>
      </c>
      <c r="OB46" s="27">
        <f t="shared" si="90"/>
        <v>0</v>
      </c>
      <c r="OC46" s="65">
        <f t="shared" si="90"/>
        <v>1000</v>
      </c>
      <c r="OF46" t="str">
        <f t="shared" si="91"/>
        <v>van pour hotel</v>
      </c>
      <c r="OH46" s="27">
        <f t="shared" si="92"/>
        <v>0</v>
      </c>
      <c r="OI46" s="65">
        <f t="shared" si="92"/>
        <v>1000</v>
      </c>
      <c r="OL46" t="s">
        <v>410</v>
      </c>
      <c r="ON46" s="27">
        <v>200</v>
      </c>
      <c r="OO46" s="65">
        <v>0</v>
      </c>
      <c r="OR46" t="str">
        <f t="shared" si="93"/>
        <v>Petit déjeuner vers 8h "en ville"</v>
      </c>
      <c r="OT46" s="27">
        <f t="shared" si="94"/>
        <v>200</v>
      </c>
      <c r="OU46" s="65">
        <f t="shared" si="94"/>
        <v>0</v>
      </c>
      <c r="OX46" t="str">
        <f t="shared" si="95"/>
        <v>Petit déjeuner vers 8h "en ville"</v>
      </c>
      <c r="OZ46" s="27">
        <f t="shared" si="96"/>
        <v>200</v>
      </c>
      <c r="PA46" s="65">
        <f t="shared" si="96"/>
        <v>0</v>
      </c>
      <c r="PD46" t="str">
        <f t="shared" si="97"/>
        <v>Petit déjeuner vers 8h "en ville"</v>
      </c>
      <c r="PF46" s="27">
        <f t="shared" si="98"/>
        <v>200</v>
      </c>
      <c r="PG46" s="65">
        <f t="shared" si="98"/>
        <v>0</v>
      </c>
      <c r="PJ46" t="s">
        <v>340</v>
      </c>
      <c r="PL46" s="65"/>
      <c r="PM46" s="65"/>
      <c r="PP46" t="str">
        <f t="shared" si="99"/>
        <v>Déjeuner de 13h à 14h</v>
      </c>
      <c r="PR46">
        <f t="shared" si="100"/>
        <v>0</v>
      </c>
      <c r="PS46">
        <f t="shared" si="100"/>
        <v>0</v>
      </c>
      <c r="PV46" t="str">
        <f t="shared" si="101"/>
        <v>Déjeuner de 13h à 14h</v>
      </c>
      <c r="PX46">
        <f t="shared" si="102"/>
        <v>0</v>
      </c>
      <c r="PY46">
        <f t="shared" si="102"/>
        <v>0</v>
      </c>
      <c r="QB46" t="str">
        <f t="shared" si="103"/>
        <v>Déjeuner de 13h à 14h</v>
      </c>
      <c r="QD46">
        <f t="shared" si="104"/>
        <v>0</v>
      </c>
      <c r="QE46">
        <f t="shared" si="104"/>
        <v>0</v>
      </c>
      <c r="QH46" t="s">
        <v>340</v>
      </c>
      <c r="QI46" s="65"/>
      <c r="QJ46" s="65"/>
      <c r="QN46" t="str">
        <f t="shared" si="105"/>
        <v>Déjeuner de 13h à 14h</v>
      </c>
      <c r="QO46">
        <f t="shared" si="105"/>
        <v>0</v>
      </c>
      <c r="QP46">
        <f t="shared" si="105"/>
        <v>0</v>
      </c>
      <c r="QT46" t="str">
        <f t="shared" si="106"/>
        <v>Déjeuner de 13h à 14h</v>
      </c>
      <c r="QU46">
        <f t="shared" si="106"/>
        <v>0</v>
      </c>
      <c r="QV46">
        <f t="shared" si="106"/>
        <v>0</v>
      </c>
      <c r="QZ46" t="str">
        <f t="shared" si="107"/>
        <v>Déjeuner de 13h à 14h</v>
      </c>
      <c r="RA46">
        <f t="shared" si="107"/>
        <v>0</v>
      </c>
      <c r="RB46">
        <f t="shared" si="107"/>
        <v>0</v>
      </c>
      <c r="RD46" t="s">
        <v>340</v>
      </c>
      <c r="RE46" s="65"/>
      <c r="RF46" s="65"/>
      <c r="RI46" t="str">
        <f t="shared" si="108"/>
        <v>Déjeuner de 13h à 14h</v>
      </c>
      <c r="RJ46">
        <f t="shared" si="108"/>
        <v>0</v>
      </c>
      <c r="RK46">
        <f t="shared" si="108"/>
        <v>0</v>
      </c>
      <c r="RN46" t="str">
        <f t="shared" si="109"/>
        <v>Déjeuner de 13h à 14h</v>
      </c>
      <c r="RO46">
        <f t="shared" si="109"/>
        <v>0</v>
      </c>
      <c r="RP46">
        <f t="shared" si="109"/>
        <v>0</v>
      </c>
      <c r="RS46" t="str">
        <f t="shared" si="110"/>
        <v>Déjeuner de 13h à 14h</v>
      </c>
      <c r="RT46">
        <f t="shared" si="110"/>
        <v>0</v>
      </c>
      <c r="RU46">
        <f t="shared" si="110"/>
        <v>0</v>
      </c>
      <c r="RW46" s="25" t="s">
        <v>342</v>
      </c>
      <c r="RX46" s="25"/>
      <c r="RY46" s="65"/>
      <c r="SA46">
        <f t="shared" si="111"/>
        <v>0</v>
      </c>
      <c r="SB46" t="str">
        <f t="shared" si="111"/>
        <v>Dîner à l'hôtel ou à proximité</v>
      </c>
      <c r="SC46">
        <f t="shared" si="111"/>
        <v>0</v>
      </c>
      <c r="SD46">
        <f t="shared" si="111"/>
        <v>0</v>
      </c>
      <c r="SF46">
        <f t="shared" si="112"/>
        <v>0</v>
      </c>
      <c r="SG46" t="str">
        <f t="shared" si="112"/>
        <v>Dîner à l'hôtel ou à proximité</v>
      </c>
      <c r="SH46">
        <f t="shared" si="112"/>
        <v>0</v>
      </c>
      <c r="SI46">
        <f t="shared" si="112"/>
        <v>0</v>
      </c>
      <c r="SK46">
        <f t="shared" si="113"/>
        <v>0</v>
      </c>
      <c r="SL46" t="str">
        <f t="shared" si="113"/>
        <v>Dîner à l'hôtel ou à proximité</v>
      </c>
      <c r="SM46">
        <f t="shared" si="113"/>
        <v>0</v>
      </c>
      <c r="SN46">
        <f t="shared" si="113"/>
        <v>0</v>
      </c>
      <c r="SR46" t="s">
        <v>336</v>
      </c>
      <c r="ST46" s="65"/>
      <c r="SW46" t="str">
        <f t="shared" si="114"/>
        <v>Petit déjeuner vers 8h30 à l'hôtel</v>
      </c>
      <c r="SX46">
        <f t="shared" si="114"/>
        <v>0</v>
      </c>
      <c r="SY46">
        <f t="shared" si="114"/>
        <v>0</v>
      </c>
      <c r="TB46" t="str">
        <f t="shared" si="115"/>
        <v>Petit déjeuner vers 8h30 à l'hôtel</v>
      </c>
      <c r="TC46">
        <f t="shared" si="115"/>
        <v>0</v>
      </c>
      <c r="TD46">
        <f t="shared" si="115"/>
        <v>0</v>
      </c>
      <c r="TG46" t="str">
        <f t="shared" si="116"/>
        <v>Petit déjeuner vers 8h30 à l'hôtel</v>
      </c>
      <c r="TH46">
        <f t="shared" si="116"/>
        <v>0</v>
      </c>
      <c r="TI46">
        <f t="shared" si="116"/>
        <v>0</v>
      </c>
    </row>
    <row r="47" spans="1:529" x14ac:dyDescent="0.25">
      <c r="B47" t="s">
        <v>411</v>
      </c>
      <c r="G47" s="27">
        <v>0</v>
      </c>
      <c r="I47" t="str">
        <f t="shared" si="1"/>
        <v/>
      </c>
      <c r="J47" t="str">
        <f t="shared" si="2"/>
        <v>Déjeuner aéroport Krabi</v>
      </c>
      <c r="N47" s="27">
        <f t="shared" si="3"/>
        <v>0</v>
      </c>
      <c r="O47" s="27">
        <f t="shared" si="3"/>
        <v>0</v>
      </c>
      <c r="P47" s="27"/>
      <c r="Q47" t="str">
        <f t="shared" si="4"/>
        <v/>
      </c>
      <c r="R47" t="str">
        <f t="shared" si="4"/>
        <v>Déjeuner aéroport Krabi</v>
      </c>
      <c r="V47" s="27">
        <f t="shared" si="5"/>
        <v>0</v>
      </c>
      <c r="W47" s="27">
        <f t="shared" si="5"/>
        <v>0</v>
      </c>
      <c r="X47" s="27"/>
      <c r="Y47" t="str">
        <f t="shared" si="6"/>
        <v/>
      </c>
      <c r="Z47" t="str">
        <f t="shared" si="6"/>
        <v>Déjeuner aéroport Krabi</v>
      </c>
      <c r="AD47" s="27">
        <f t="shared" si="7"/>
        <v>0</v>
      </c>
      <c r="AE47" s="27">
        <f t="shared" si="7"/>
        <v>0</v>
      </c>
      <c r="AG47" t="s">
        <v>412</v>
      </c>
      <c r="AI47" s="27">
        <v>0</v>
      </c>
      <c r="AJ47" s="27">
        <v>0</v>
      </c>
      <c r="AK47" s="27"/>
      <c r="AL47" t="str">
        <f t="shared" si="8"/>
        <v/>
      </c>
      <c r="AM47" t="str">
        <f t="shared" si="9"/>
        <v>Taxi pour départ bus</v>
      </c>
      <c r="AO47" s="27">
        <f t="shared" si="10"/>
        <v>0</v>
      </c>
      <c r="AP47" s="27">
        <f t="shared" si="10"/>
        <v>0</v>
      </c>
      <c r="AQ47" s="27"/>
      <c r="AR47" t="str">
        <f t="shared" si="11"/>
        <v/>
      </c>
      <c r="AS47" t="str">
        <f t="shared" si="11"/>
        <v>Taxi pour départ bus</v>
      </c>
      <c r="AU47" s="27">
        <f t="shared" si="12"/>
        <v>0</v>
      </c>
      <c r="AV47" s="27">
        <f t="shared" si="12"/>
        <v>0</v>
      </c>
      <c r="AW47" s="27"/>
      <c r="AX47" t="str">
        <f t="shared" si="13"/>
        <v/>
      </c>
      <c r="AY47" t="str">
        <f t="shared" si="13"/>
        <v>Taxi pour départ bus</v>
      </c>
      <c r="BA47" s="27">
        <f t="shared" si="14"/>
        <v>0</v>
      </c>
      <c r="BB47" s="27">
        <f t="shared" si="14"/>
        <v>0</v>
      </c>
      <c r="BC47" s="27"/>
      <c r="BE47" t="s">
        <v>412</v>
      </c>
      <c r="BF47" s="27">
        <v>0</v>
      </c>
      <c r="BG47" s="27">
        <v>0</v>
      </c>
      <c r="BH47" s="65"/>
      <c r="BI47" t="str">
        <f t="shared" si="15"/>
        <v/>
      </c>
      <c r="BJ47" t="str">
        <f t="shared" si="16"/>
        <v>Taxi pour départ bus</v>
      </c>
      <c r="BK47" s="27">
        <f t="shared" si="16"/>
        <v>0</v>
      </c>
      <c r="BL47" s="27">
        <f t="shared" si="16"/>
        <v>0</v>
      </c>
      <c r="BM47" s="27"/>
      <c r="BN47" t="str">
        <f t="shared" si="17"/>
        <v/>
      </c>
      <c r="BO47" t="str">
        <f t="shared" si="17"/>
        <v>Taxi pour départ bus</v>
      </c>
      <c r="BP47" s="27">
        <f t="shared" si="17"/>
        <v>0</v>
      </c>
      <c r="BQ47" s="27">
        <f t="shared" si="17"/>
        <v>0</v>
      </c>
      <c r="BR47" s="27"/>
      <c r="BS47" s="27" t="str">
        <f t="shared" si="18"/>
        <v/>
      </c>
      <c r="BT47" t="str">
        <f t="shared" si="18"/>
        <v>Taxi pour départ bus</v>
      </c>
      <c r="BU47" s="27">
        <f t="shared" si="18"/>
        <v>0</v>
      </c>
      <c r="BV47" s="27">
        <f t="shared" si="18"/>
        <v>0</v>
      </c>
      <c r="BX47" t="s">
        <v>412</v>
      </c>
      <c r="BY47" s="27">
        <v>0</v>
      </c>
      <c r="BZ47" s="27">
        <v>0</v>
      </c>
      <c r="CA47" s="65"/>
      <c r="CB47" t="str">
        <f t="shared" si="19"/>
        <v/>
      </c>
      <c r="CC47" t="str">
        <f t="shared" si="20"/>
        <v>Taxi pour départ bus</v>
      </c>
      <c r="CD47" s="27">
        <f t="shared" si="20"/>
        <v>0</v>
      </c>
      <c r="CE47" s="27">
        <f t="shared" si="20"/>
        <v>0</v>
      </c>
      <c r="CF47" s="27"/>
      <c r="CG47" t="str">
        <f t="shared" si="21"/>
        <v/>
      </c>
      <c r="CH47" t="str">
        <f t="shared" si="21"/>
        <v>Taxi pour départ bus</v>
      </c>
      <c r="CI47" s="27">
        <f t="shared" si="22"/>
        <v>0</v>
      </c>
      <c r="CJ47" s="27">
        <f t="shared" si="23"/>
        <v>0</v>
      </c>
      <c r="CK47" s="27"/>
      <c r="CL47" t="str">
        <f t="shared" si="24"/>
        <v/>
      </c>
      <c r="CM47" t="str">
        <f t="shared" si="24"/>
        <v>Taxi pour départ bus</v>
      </c>
      <c r="CN47" s="27">
        <f t="shared" si="24"/>
        <v>0</v>
      </c>
      <c r="CO47" s="27">
        <f t="shared" si="24"/>
        <v>0</v>
      </c>
      <c r="CP47" s="27"/>
      <c r="CR47" t="s">
        <v>412</v>
      </c>
      <c r="CS47" s="27">
        <v>0</v>
      </c>
      <c r="CT47" s="27">
        <v>0</v>
      </c>
      <c r="CU47" s="65"/>
      <c r="CV47" t="str">
        <f t="shared" si="25"/>
        <v/>
      </c>
      <c r="CW47" t="str">
        <f t="shared" si="26"/>
        <v>Taxi pour départ bus</v>
      </c>
      <c r="CX47" s="27">
        <f t="shared" si="26"/>
        <v>0</v>
      </c>
      <c r="CY47" s="27">
        <f t="shared" si="26"/>
        <v>0</v>
      </c>
      <c r="CZ47" s="27"/>
      <c r="DA47" t="str">
        <f t="shared" si="27"/>
        <v/>
      </c>
      <c r="DB47" t="str">
        <f t="shared" si="28"/>
        <v>Taxi pour départ bus</v>
      </c>
      <c r="DC47" s="27">
        <f t="shared" si="28"/>
        <v>0</v>
      </c>
      <c r="DD47" s="27">
        <f t="shared" si="28"/>
        <v>0</v>
      </c>
      <c r="DE47" s="27"/>
      <c r="DF47" t="str">
        <f t="shared" si="29"/>
        <v/>
      </c>
      <c r="DG47" t="str">
        <f t="shared" si="30"/>
        <v>Taxi pour départ bus</v>
      </c>
      <c r="DH47" s="27">
        <f t="shared" si="30"/>
        <v>0</v>
      </c>
      <c r="DI47" s="27">
        <f t="shared" si="30"/>
        <v>0</v>
      </c>
      <c r="DJ47" s="27"/>
      <c r="DL47" t="s">
        <v>412</v>
      </c>
      <c r="DM47" s="27">
        <v>0</v>
      </c>
      <c r="DN47" s="27">
        <v>0</v>
      </c>
      <c r="DP47" t="str">
        <f t="shared" si="31"/>
        <v/>
      </c>
      <c r="DQ47" t="str">
        <f t="shared" si="32"/>
        <v>Taxi pour départ bus</v>
      </c>
      <c r="DR47" s="27">
        <f t="shared" si="32"/>
        <v>0</v>
      </c>
      <c r="DS47" s="27">
        <f t="shared" si="32"/>
        <v>0</v>
      </c>
      <c r="DU47" t="str">
        <f t="shared" si="33"/>
        <v/>
      </c>
      <c r="DV47" t="str">
        <f t="shared" si="33"/>
        <v>Taxi pour départ bus</v>
      </c>
      <c r="DW47" s="27">
        <f t="shared" si="33"/>
        <v>0</v>
      </c>
      <c r="DX47" s="27">
        <f t="shared" si="33"/>
        <v>0</v>
      </c>
      <c r="DZ47" t="str">
        <f t="shared" si="34"/>
        <v/>
      </c>
      <c r="EA47" t="str">
        <f t="shared" si="34"/>
        <v>Taxi pour départ bus</v>
      </c>
      <c r="EB47" s="27">
        <f t="shared" si="34"/>
        <v>0</v>
      </c>
      <c r="EC47" s="27">
        <f t="shared" si="34"/>
        <v>0</v>
      </c>
      <c r="EE47" t="s">
        <v>387</v>
      </c>
      <c r="EF47" t="s">
        <v>413</v>
      </c>
      <c r="EG47" s="27">
        <v>0</v>
      </c>
      <c r="EH47" s="27">
        <v>0</v>
      </c>
      <c r="EJ47" t="str">
        <f t="shared" si="35"/>
        <v>J5</v>
      </c>
      <c r="EK47" t="str">
        <f t="shared" si="36"/>
        <v>9h visite du cimetière militaire</v>
      </c>
      <c r="EL47" s="27">
        <f t="shared" si="36"/>
        <v>0</v>
      </c>
      <c r="EM47" s="27">
        <f t="shared" si="36"/>
        <v>0</v>
      </c>
      <c r="EO47" t="str">
        <f t="shared" si="37"/>
        <v>J5</v>
      </c>
      <c r="EP47" t="str">
        <f t="shared" si="37"/>
        <v>9h visite du cimetière militaire</v>
      </c>
      <c r="EQ47" s="27">
        <f t="shared" si="37"/>
        <v>0</v>
      </c>
      <c r="ER47" s="27">
        <f t="shared" si="37"/>
        <v>0</v>
      </c>
      <c r="ET47" t="str">
        <f t="shared" si="38"/>
        <v>J5</v>
      </c>
      <c r="EU47" t="str">
        <f t="shared" si="38"/>
        <v>9h visite du cimetière militaire</v>
      </c>
      <c r="EV47" s="27">
        <f t="shared" si="38"/>
        <v>0</v>
      </c>
      <c r="EW47" s="27">
        <f t="shared" si="38"/>
        <v>0</v>
      </c>
      <c r="EY47" t="s">
        <v>387</v>
      </c>
      <c r="EZ47" t="s">
        <v>413</v>
      </c>
      <c r="FA47" s="27">
        <v>0</v>
      </c>
      <c r="FB47" s="27">
        <v>0</v>
      </c>
      <c r="FD47" t="str">
        <f t="shared" si="39"/>
        <v>J5</v>
      </c>
      <c r="FE47" t="str">
        <f t="shared" si="40"/>
        <v>9h visite du cimetière militaire</v>
      </c>
      <c r="FF47" s="27">
        <f t="shared" si="40"/>
        <v>0</v>
      </c>
      <c r="FG47" s="27">
        <f t="shared" si="40"/>
        <v>0</v>
      </c>
      <c r="FI47" t="str">
        <f t="shared" si="41"/>
        <v>J5</v>
      </c>
      <c r="FJ47" t="str">
        <f t="shared" si="41"/>
        <v>9h visite du cimetière militaire</v>
      </c>
      <c r="FK47" s="27">
        <f t="shared" si="41"/>
        <v>0</v>
      </c>
      <c r="FL47" s="27">
        <f t="shared" si="41"/>
        <v>0</v>
      </c>
      <c r="FN47" t="str">
        <f t="shared" si="42"/>
        <v>J5</v>
      </c>
      <c r="FO47" t="str">
        <f t="shared" si="42"/>
        <v>9h visite du cimetière militaire</v>
      </c>
      <c r="FP47" s="27">
        <f t="shared" si="42"/>
        <v>0</v>
      </c>
      <c r="FQ47" s="27">
        <f t="shared" si="42"/>
        <v>0</v>
      </c>
      <c r="FR47" t="s">
        <v>387</v>
      </c>
      <c r="FS47" t="s">
        <v>413</v>
      </c>
      <c r="FT47" s="27">
        <v>0</v>
      </c>
      <c r="FU47" s="27">
        <v>0</v>
      </c>
      <c r="FW47" t="str">
        <f t="shared" si="43"/>
        <v>J5</v>
      </c>
      <c r="FX47" t="str">
        <f t="shared" si="44"/>
        <v>9h visite du cimetière militaire</v>
      </c>
      <c r="FY47" s="27">
        <f t="shared" si="44"/>
        <v>0</v>
      </c>
      <c r="FZ47" s="27">
        <f t="shared" si="44"/>
        <v>0</v>
      </c>
      <c r="GB47" t="str">
        <f t="shared" si="45"/>
        <v>J5</v>
      </c>
      <c r="GC47" t="str">
        <f t="shared" si="45"/>
        <v>9h visite du cimetière militaire</v>
      </c>
      <c r="GD47" s="27">
        <f t="shared" si="45"/>
        <v>0</v>
      </c>
      <c r="GE47" s="27">
        <f t="shared" si="45"/>
        <v>0</v>
      </c>
      <c r="GG47" t="str">
        <f t="shared" si="46"/>
        <v>J5</v>
      </c>
      <c r="GH47" t="str">
        <f t="shared" si="46"/>
        <v>9h visite du cimetière militaire</v>
      </c>
      <c r="GI47" s="27">
        <f t="shared" si="46"/>
        <v>0</v>
      </c>
      <c r="GJ47" s="27">
        <f t="shared" si="46"/>
        <v>0</v>
      </c>
      <c r="GK47" t="s">
        <v>387</v>
      </c>
      <c r="GL47" t="s">
        <v>413</v>
      </c>
      <c r="GM47" s="27">
        <v>0</v>
      </c>
      <c r="GN47" s="27">
        <v>0</v>
      </c>
      <c r="GP47" t="str">
        <f t="shared" si="47"/>
        <v>J5</v>
      </c>
      <c r="GQ47" t="str">
        <f t="shared" si="48"/>
        <v>9h visite du cimetière militaire</v>
      </c>
      <c r="GR47" s="27">
        <f t="shared" si="48"/>
        <v>0</v>
      </c>
      <c r="GS47" s="27">
        <f t="shared" si="48"/>
        <v>0</v>
      </c>
      <c r="GU47" t="str">
        <f t="shared" si="49"/>
        <v>J5</v>
      </c>
      <c r="GV47" t="str">
        <f t="shared" si="49"/>
        <v>9h visite du cimetière militaire</v>
      </c>
      <c r="GW47" s="27">
        <f t="shared" si="49"/>
        <v>0</v>
      </c>
      <c r="GX47" s="27">
        <f t="shared" si="49"/>
        <v>0</v>
      </c>
      <c r="GZ47" t="str">
        <f t="shared" si="50"/>
        <v>J5</v>
      </c>
      <c r="HA47" t="str">
        <f t="shared" si="50"/>
        <v>9h visite du cimetière militaire</v>
      </c>
      <c r="HB47" s="27">
        <f t="shared" si="50"/>
        <v>0</v>
      </c>
      <c r="HC47" s="27">
        <f t="shared" si="50"/>
        <v>0</v>
      </c>
      <c r="HE47" t="s">
        <v>414</v>
      </c>
      <c r="HF47" s="27">
        <v>0</v>
      </c>
      <c r="HG47" s="27">
        <v>2000</v>
      </c>
      <c r="HI47" t="str">
        <f t="shared" si="51"/>
        <v/>
      </c>
      <c r="HJ47" t="str">
        <f t="shared" si="52"/>
        <v>Trajet aéroport à Sukothaï historical park 1h15 (arrivéée 10h15)</v>
      </c>
      <c r="HK47">
        <f t="shared" si="52"/>
        <v>0</v>
      </c>
      <c r="HL47">
        <f t="shared" si="52"/>
        <v>2000</v>
      </c>
      <c r="HN47" t="str">
        <f t="shared" si="53"/>
        <v/>
      </c>
      <c r="HO47" t="str">
        <f t="shared" si="53"/>
        <v>Trajet aéroport à Sukothaï historical park 1h15 (arrivéée 10h15)</v>
      </c>
      <c r="HP47">
        <f t="shared" si="53"/>
        <v>0</v>
      </c>
      <c r="HQ47">
        <f t="shared" si="53"/>
        <v>2000</v>
      </c>
      <c r="HS47" t="str">
        <f t="shared" si="54"/>
        <v/>
      </c>
      <c r="HT47" t="str">
        <f t="shared" si="54"/>
        <v>Trajet aéroport à Sukothaï historical park 1h15 (arrivéée 10h15)</v>
      </c>
      <c r="HU47">
        <f t="shared" si="54"/>
        <v>0</v>
      </c>
      <c r="HV47">
        <f t="shared" si="54"/>
        <v>2000</v>
      </c>
      <c r="HX47" t="s">
        <v>414</v>
      </c>
      <c r="HY47" s="27">
        <v>0</v>
      </c>
      <c r="HZ47" s="27">
        <v>2000</v>
      </c>
      <c r="IB47" t="str">
        <f t="shared" si="55"/>
        <v/>
      </c>
      <c r="IC47" t="str">
        <f t="shared" si="56"/>
        <v>Trajet aéroport à Sukothaï historical park 1h15 (arrivéée 10h15)</v>
      </c>
      <c r="ID47">
        <f t="shared" si="56"/>
        <v>0</v>
      </c>
      <c r="IE47">
        <f t="shared" si="56"/>
        <v>2000</v>
      </c>
      <c r="IG47" t="str">
        <f t="shared" si="57"/>
        <v/>
      </c>
      <c r="IH47" t="str">
        <f t="shared" si="58"/>
        <v>Trajet aéroport à Sukothaï historical park 1h15 (arrivéée 10h15)</v>
      </c>
      <c r="II47">
        <f t="shared" si="58"/>
        <v>0</v>
      </c>
      <c r="IJ47">
        <f t="shared" si="58"/>
        <v>2000</v>
      </c>
      <c r="IL47" t="str">
        <f t="shared" si="59"/>
        <v/>
      </c>
      <c r="IM47" t="str">
        <f t="shared" si="60"/>
        <v>Trajet aéroport à Sukothaï historical park 1h15 (arrivéée 10h15)</v>
      </c>
      <c r="IN47">
        <f t="shared" si="60"/>
        <v>0</v>
      </c>
      <c r="IO47">
        <f t="shared" si="60"/>
        <v>2000</v>
      </c>
      <c r="IR47" t="s">
        <v>298</v>
      </c>
      <c r="IW47" s="27">
        <v>0</v>
      </c>
      <c r="IZ47" t="str">
        <f t="shared" si="61"/>
        <v>Déjeuner sur place</v>
      </c>
      <c r="JD47" s="27">
        <f t="shared" si="62"/>
        <v>0</v>
      </c>
      <c r="JE47" s="65">
        <f t="shared" si="62"/>
        <v>0</v>
      </c>
      <c r="JH47" t="str">
        <f t="shared" si="63"/>
        <v>Déjeuner sur place</v>
      </c>
      <c r="JL47" s="27">
        <f t="shared" si="64"/>
        <v>0</v>
      </c>
      <c r="JM47" s="65">
        <f t="shared" si="64"/>
        <v>0</v>
      </c>
      <c r="JP47" t="str">
        <f t="shared" si="65"/>
        <v>Déjeuner sur place</v>
      </c>
      <c r="JT47" s="27">
        <f t="shared" si="66"/>
        <v>0</v>
      </c>
      <c r="JU47" s="65">
        <f t="shared" si="66"/>
        <v>0</v>
      </c>
      <c r="JX47" t="s">
        <v>263</v>
      </c>
      <c r="JZ47" s="27"/>
      <c r="KA47" s="65">
        <v>3500</v>
      </c>
      <c r="KD47" t="s">
        <v>267</v>
      </c>
      <c r="KF47" s="27">
        <f t="shared" si="67"/>
        <v>0</v>
      </c>
      <c r="KG47" s="65">
        <f t="shared" si="67"/>
        <v>3500</v>
      </c>
      <c r="KJ47" t="s">
        <v>267</v>
      </c>
      <c r="KL47" s="27">
        <f t="shared" si="68"/>
        <v>0</v>
      </c>
      <c r="KM47" s="65">
        <f t="shared" si="68"/>
        <v>3500</v>
      </c>
      <c r="KP47" t="s">
        <v>267</v>
      </c>
      <c r="KR47" s="27">
        <f t="shared" si="69"/>
        <v>0</v>
      </c>
      <c r="KS47" s="65">
        <f t="shared" si="69"/>
        <v>3500</v>
      </c>
      <c r="KV47" t="s">
        <v>298</v>
      </c>
      <c r="KY47" s="27">
        <v>0</v>
      </c>
      <c r="LB47" t="s">
        <v>298</v>
      </c>
      <c r="LD47" s="27">
        <f t="shared" si="70"/>
        <v>0</v>
      </c>
      <c r="LE47" s="65">
        <f t="shared" si="70"/>
        <v>0</v>
      </c>
      <c r="LH47" t="str">
        <f t="shared" si="71"/>
        <v>Déjeuner sur place</v>
      </c>
      <c r="LJ47" s="27">
        <f t="shared" si="72"/>
        <v>0</v>
      </c>
      <c r="LK47" s="65">
        <f t="shared" si="72"/>
        <v>0</v>
      </c>
      <c r="LN47" t="str">
        <f t="shared" si="73"/>
        <v>Déjeuner sur place</v>
      </c>
      <c r="LP47" s="27">
        <f t="shared" si="74"/>
        <v>0</v>
      </c>
      <c r="LQ47" s="65">
        <f t="shared" si="74"/>
        <v>0</v>
      </c>
      <c r="LT47" t="s">
        <v>298</v>
      </c>
      <c r="LW47" s="27">
        <v>0</v>
      </c>
      <c r="LZ47" t="str">
        <f t="shared" si="75"/>
        <v>Déjeuner sur place</v>
      </c>
      <c r="MB47" s="27">
        <f t="shared" si="76"/>
        <v>0</v>
      </c>
      <c r="MC47" s="65">
        <f t="shared" si="76"/>
        <v>0</v>
      </c>
      <c r="MF47" t="str">
        <f t="shared" si="77"/>
        <v>Déjeuner sur place</v>
      </c>
      <c r="MH47" s="27">
        <f t="shared" si="78"/>
        <v>0</v>
      </c>
      <c r="MI47" s="65">
        <f t="shared" si="78"/>
        <v>0</v>
      </c>
      <c r="ML47" t="str">
        <f t="shared" si="79"/>
        <v>Déjeuner sur place</v>
      </c>
      <c r="MN47" s="27">
        <f t="shared" si="80"/>
        <v>0</v>
      </c>
      <c r="MO47" s="65">
        <f t="shared" si="80"/>
        <v>0</v>
      </c>
      <c r="MQ47" t="s">
        <v>415</v>
      </c>
      <c r="MT47" s="27">
        <v>0</v>
      </c>
      <c r="MW47" t="str">
        <f t="shared" si="81"/>
        <v>13h30 à 14h30 déjeuner sur place</v>
      </c>
      <c r="MY47" s="27">
        <f t="shared" si="82"/>
        <v>0</v>
      </c>
      <c r="MZ47" s="65">
        <f t="shared" si="82"/>
        <v>0</v>
      </c>
      <c r="NC47" t="str">
        <f t="shared" si="83"/>
        <v>13h30 à 14h30 déjeuner sur place</v>
      </c>
      <c r="NE47" s="27">
        <f t="shared" si="84"/>
        <v>0</v>
      </c>
      <c r="NF47" s="65">
        <f t="shared" si="84"/>
        <v>0</v>
      </c>
      <c r="NI47" t="str">
        <f t="shared" si="85"/>
        <v>13h30 à 14h30 déjeuner sur place</v>
      </c>
      <c r="NK47" s="27">
        <f t="shared" si="86"/>
        <v>0</v>
      </c>
      <c r="NL47" s="65">
        <f t="shared" si="86"/>
        <v>0</v>
      </c>
      <c r="NN47" t="s">
        <v>274</v>
      </c>
      <c r="NP47" s="65"/>
      <c r="NQ47" s="65">
        <v>0</v>
      </c>
      <c r="NT47" t="str">
        <f t="shared" si="87"/>
        <v>Déjeuner hôtel</v>
      </c>
      <c r="NV47" s="27">
        <f t="shared" si="88"/>
        <v>0</v>
      </c>
      <c r="NW47" s="65">
        <f t="shared" si="88"/>
        <v>0</v>
      </c>
      <c r="NZ47" t="str">
        <f t="shared" si="89"/>
        <v>Déjeuner hôtel</v>
      </c>
      <c r="OB47" s="27">
        <f t="shared" si="90"/>
        <v>0</v>
      </c>
      <c r="OC47" s="65">
        <f t="shared" si="90"/>
        <v>0</v>
      </c>
      <c r="OF47" t="str">
        <f t="shared" si="91"/>
        <v>Déjeuner hôtel</v>
      </c>
      <c r="OH47" s="27">
        <f t="shared" si="92"/>
        <v>0</v>
      </c>
      <c r="OI47" s="65">
        <f t="shared" si="92"/>
        <v>0</v>
      </c>
      <c r="OL47" t="s">
        <v>416</v>
      </c>
      <c r="OO47" s="65">
        <v>0</v>
      </c>
      <c r="OR47" t="str">
        <f t="shared" si="93"/>
        <v>Déjeuner en route (même restaurant qu'avec Florence)</v>
      </c>
      <c r="OT47" s="27">
        <f t="shared" si="94"/>
        <v>0</v>
      </c>
      <c r="OU47" s="65">
        <f t="shared" si="94"/>
        <v>0</v>
      </c>
      <c r="OX47" t="str">
        <f t="shared" si="95"/>
        <v>Déjeuner en route (même restaurant qu'avec Florence)</v>
      </c>
      <c r="OZ47" s="27">
        <f t="shared" si="96"/>
        <v>0</v>
      </c>
      <c r="PA47" s="65">
        <f t="shared" si="96"/>
        <v>0</v>
      </c>
      <c r="PD47" t="str">
        <f t="shared" si="97"/>
        <v>Déjeuner en route (même restaurant qu'avec Florence)</v>
      </c>
      <c r="PF47" s="27">
        <f t="shared" si="98"/>
        <v>0</v>
      </c>
      <c r="PG47" s="65">
        <f t="shared" si="98"/>
        <v>0</v>
      </c>
      <c r="PJ47" s="25" t="s">
        <v>417</v>
      </c>
      <c r="PL47" s="27"/>
      <c r="PM47" s="27"/>
      <c r="PP47" t="str">
        <f t="shared" si="99"/>
        <v>Arriver 16h à chiang khan</v>
      </c>
      <c r="PR47">
        <f t="shared" si="100"/>
        <v>0</v>
      </c>
      <c r="PS47">
        <f t="shared" si="100"/>
        <v>0</v>
      </c>
      <c r="PV47" t="str">
        <f t="shared" si="101"/>
        <v>Arriver 16h à chiang khan</v>
      </c>
      <c r="PX47">
        <f t="shared" si="102"/>
        <v>0</v>
      </c>
      <c r="PY47">
        <f t="shared" si="102"/>
        <v>0</v>
      </c>
      <c r="QB47" t="str">
        <f t="shared" si="103"/>
        <v>Arriver 16h à chiang khan</v>
      </c>
      <c r="QD47">
        <f t="shared" si="104"/>
        <v>0</v>
      </c>
      <c r="QE47">
        <f t="shared" si="104"/>
        <v>0</v>
      </c>
      <c r="QH47" s="25" t="s">
        <v>417</v>
      </c>
      <c r="QI47" s="27"/>
      <c r="QJ47" s="27"/>
      <c r="QN47" t="str">
        <f t="shared" si="105"/>
        <v>Arriver 16h à chiang khan</v>
      </c>
      <c r="QO47">
        <f t="shared" si="105"/>
        <v>0</v>
      </c>
      <c r="QP47">
        <f t="shared" si="105"/>
        <v>0</v>
      </c>
      <c r="QT47" t="str">
        <f t="shared" si="106"/>
        <v>Arriver 16h à chiang khan</v>
      </c>
      <c r="QU47">
        <f t="shared" si="106"/>
        <v>0</v>
      </c>
      <c r="QV47">
        <f t="shared" si="106"/>
        <v>0</v>
      </c>
      <c r="QZ47" t="str">
        <f t="shared" si="107"/>
        <v>Arriver 16h à chiang khan</v>
      </c>
      <c r="RA47">
        <f t="shared" si="107"/>
        <v>0</v>
      </c>
      <c r="RB47">
        <f t="shared" si="107"/>
        <v>0</v>
      </c>
      <c r="RD47" s="25" t="s">
        <v>417</v>
      </c>
      <c r="RE47" s="27"/>
      <c r="RF47" s="27"/>
      <c r="RI47" t="str">
        <f t="shared" si="108"/>
        <v>Arriver 16h à chiang khan</v>
      </c>
      <c r="RJ47">
        <f t="shared" si="108"/>
        <v>0</v>
      </c>
      <c r="RK47">
        <f t="shared" si="108"/>
        <v>0</v>
      </c>
      <c r="RN47" t="str">
        <f t="shared" si="109"/>
        <v>Arriver 16h à chiang khan</v>
      </c>
      <c r="RO47">
        <f t="shared" si="109"/>
        <v>0</v>
      </c>
      <c r="RP47">
        <f t="shared" si="109"/>
        <v>0</v>
      </c>
      <c r="RS47" t="str">
        <f t="shared" si="110"/>
        <v>Arriver 16h à chiang khan</v>
      </c>
      <c r="RT47">
        <f t="shared" si="110"/>
        <v>0</v>
      </c>
      <c r="RU47">
        <f t="shared" si="110"/>
        <v>0</v>
      </c>
      <c r="RV47" t="s">
        <v>387</v>
      </c>
      <c r="RW47" s="25" t="s">
        <v>418</v>
      </c>
      <c r="SA47" t="str">
        <f t="shared" si="111"/>
        <v>J5</v>
      </c>
      <c r="SB47" t="str">
        <f t="shared" si="111"/>
        <v>Départ 8h30 journée éléphants</v>
      </c>
      <c r="SC47">
        <f t="shared" si="111"/>
        <v>0</v>
      </c>
      <c r="SD47">
        <f t="shared" si="111"/>
        <v>0</v>
      </c>
      <c r="SF47" t="str">
        <f t="shared" si="112"/>
        <v>J5</v>
      </c>
      <c r="SG47" t="str">
        <f t="shared" si="112"/>
        <v>Départ 8h30 journée éléphants</v>
      </c>
      <c r="SH47">
        <f t="shared" si="112"/>
        <v>0</v>
      </c>
      <c r="SI47">
        <f t="shared" si="112"/>
        <v>0</v>
      </c>
      <c r="SK47" t="str">
        <f t="shared" si="113"/>
        <v>J5</v>
      </c>
      <c r="SL47" t="str">
        <f t="shared" si="113"/>
        <v>Départ 8h30 journée éléphants</v>
      </c>
      <c r="SM47">
        <f t="shared" si="113"/>
        <v>0</v>
      </c>
      <c r="SN47">
        <f t="shared" si="113"/>
        <v>0</v>
      </c>
      <c r="SR47" t="s">
        <v>341</v>
      </c>
      <c r="ST47" s="65"/>
      <c r="SW47" t="str">
        <f t="shared" si="114"/>
        <v>Départ 9h30 pour les villages</v>
      </c>
      <c r="SX47">
        <f t="shared" si="114"/>
        <v>0</v>
      </c>
      <c r="SY47">
        <f t="shared" si="114"/>
        <v>0</v>
      </c>
      <c r="TB47" t="str">
        <f t="shared" si="115"/>
        <v>Départ 9h30 pour les villages</v>
      </c>
      <c r="TC47">
        <f t="shared" si="115"/>
        <v>0</v>
      </c>
      <c r="TD47">
        <f t="shared" si="115"/>
        <v>0</v>
      </c>
      <c r="TG47" t="str">
        <f t="shared" si="116"/>
        <v>Départ 9h30 pour les villages</v>
      </c>
      <c r="TH47">
        <f t="shared" si="116"/>
        <v>0</v>
      </c>
      <c r="TI47">
        <f t="shared" si="116"/>
        <v>0</v>
      </c>
    </row>
    <row r="48" spans="1:529" x14ac:dyDescent="0.25">
      <c r="B48" t="s">
        <v>419</v>
      </c>
      <c r="G48" s="27">
        <v>0</v>
      </c>
      <c r="I48" t="str">
        <f t="shared" si="1"/>
        <v/>
      </c>
      <c r="J48" t="str">
        <f t="shared" si="2"/>
        <v>Dîner hôtel ou environs</v>
      </c>
      <c r="N48" s="27">
        <f t="shared" si="3"/>
        <v>0</v>
      </c>
      <c r="O48" s="27">
        <f t="shared" si="3"/>
        <v>0</v>
      </c>
      <c r="P48" s="27"/>
      <c r="Q48" t="str">
        <f t="shared" si="4"/>
        <v/>
      </c>
      <c r="R48" t="str">
        <f t="shared" si="4"/>
        <v>Dîner hôtel ou environs</v>
      </c>
      <c r="V48" s="27">
        <f t="shared" si="5"/>
        <v>0</v>
      </c>
      <c r="W48" s="27">
        <f t="shared" si="5"/>
        <v>0</v>
      </c>
      <c r="X48" s="27"/>
      <c r="Y48" t="str">
        <f t="shared" si="6"/>
        <v/>
      </c>
      <c r="Z48" t="str">
        <f t="shared" si="6"/>
        <v>Dîner hôtel ou environs</v>
      </c>
      <c r="AD48" s="27">
        <f t="shared" si="7"/>
        <v>0</v>
      </c>
      <c r="AE48" s="27">
        <f t="shared" si="7"/>
        <v>0</v>
      </c>
      <c r="AG48" t="s">
        <v>236</v>
      </c>
      <c r="AI48" s="27">
        <v>1620</v>
      </c>
      <c r="AJ48" s="27">
        <v>0</v>
      </c>
      <c r="AK48" s="27"/>
      <c r="AL48" t="str">
        <f t="shared" si="8"/>
        <v/>
      </c>
      <c r="AM48" t="str">
        <f t="shared" si="9"/>
        <v>Hôtel New Siam Palace ville</v>
      </c>
      <c r="AO48" s="27">
        <f t="shared" si="10"/>
        <v>1620</v>
      </c>
      <c r="AP48" s="27">
        <f t="shared" si="10"/>
        <v>0</v>
      </c>
      <c r="AQ48" s="27"/>
      <c r="AR48" t="str">
        <f t="shared" si="11"/>
        <v/>
      </c>
      <c r="AS48" t="str">
        <f t="shared" si="11"/>
        <v>Hôtel New Siam Palace ville</v>
      </c>
      <c r="AU48" s="27">
        <f t="shared" si="12"/>
        <v>1620</v>
      </c>
      <c r="AV48" s="27">
        <f t="shared" si="12"/>
        <v>0</v>
      </c>
      <c r="AW48" s="27"/>
      <c r="AX48" t="str">
        <f t="shared" si="13"/>
        <v/>
      </c>
      <c r="AY48" t="str">
        <f t="shared" si="13"/>
        <v>Hôtel New Siam Palace ville</v>
      </c>
      <c r="BA48" s="27">
        <f t="shared" si="14"/>
        <v>1620</v>
      </c>
      <c r="BB48" s="27">
        <f t="shared" si="14"/>
        <v>0</v>
      </c>
      <c r="BC48" s="27"/>
      <c r="BE48" t="s">
        <v>236</v>
      </c>
      <c r="BF48" s="27">
        <v>1620</v>
      </c>
      <c r="BG48" s="27">
        <v>0</v>
      </c>
      <c r="BH48" s="65"/>
      <c r="BI48" t="str">
        <f t="shared" si="15"/>
        <v/>
      </c>
      <c r="BJ48" t="str">
        <f t="shared" si="16"/>
        <v>Hôtel New Siam Palace ville</v>
      </c>
      <c r="BK48" s="27">
        <f t="shared" si="16"/>
        <v>1620</v>
      </c>
      <c r="BL48" s="27">
        <f t="shared" si="16"/>
        <v>0</v>
      </c>
      <c r="BM48" s="27"/>
      <c r="BN48" t="str">
        <f t="shared" si="17"/>
        <v/>
      </c>
      <c r="BO48" t="str">
        <f t="shared" si="17"/>
        <v>Hôtel New Siam Palace ville</v>
      </c>
      <c r="BP48" s="27">
        <f t="shared" si="17"/>
        <v>1620</v>
      </c>
      <c r="BQ48" s="27">
        <f t="shared" si="17"/>
        <v>0</v>
      </c>
      <c r="BR48" s="27"/>
      <c r="BS48" s="27" t="str">
        <f t="shared" si="18"/>
        <v/>
      </c>
      <c r="BT48" t="str">
        <f t="shared" si="18"/>
        <v>Hôtel New Siam Palace ville</v>
      </c>
      <c r="BU48" s="27">
        <f t="shared" si="18"/>
        <v>1620</v>
      </c>
      <c r="BV48" s="27">
        <f t="shared" si="18"/>
        <v>0</v>
      </c>
      <c r="BX48" t="s">
        <v>236</v>
      </c>
      <c r="BY48" s="27">
        <v>1620</v>
      </c>
      <c r="BZ48" s="27">
        <v>0</v>
      </c>
      <c r="CA48" s="65"/>
      <c r="CB48" t="str">
        <f t="shared" si="19"/>
        <v/>
      </c>
      <c r="CC48" t="str">
        <f t="shared" si="20"/>
        <v>Hôtel New Siam Palace ville</v>
      </c>
      <c r="CD48" s="27">
        <f t="shared" si="20"/>
        <v>1620</v>
      </c>
      <c r="CE48" s="27">
        <f t="shared" si="20"/>
        <v>0</v>
      </c>
      <c r="CF48" s="27"/>
      <c r="CG48" t="str">
        <f t="shared" si="21"/>
        <v/>
      </c>
      <c r="CH48" t="str">
        <f t="shared" si="21"/>
        <v>Hôtel New Siam Palace ville</v>
      </c>
      <c r="CI48" s="27">
        <f t="shared" si="22"/>
        <v>1620</v>
      </c>
      <c r="CJ48" s="27">
        <f t="shared" si="23"/>
        <v>0</v>
      </c>
      <c r="CK48" s="27"/>
      <c r="CL48" t="str">
        <f t="shared" si="24"/>
        <v/>
      </c>
      <c r="CM48" t="str">
        <f t="shared" si="24"/>
        <v>Hôtel New Siam Palace ville</v>
      </c>
      <c r="CN48" s="27">
        <f t="shared" si="24"/>
        <v>1620</v>
      </c>
      <c r="CO48" s="27">
        <f t="shared" si="24"/>
        <v>0</v>
      </c>
      <c r="CP48" s="27"/>
      <c r="CR48" t="s">
        <v>236</v>
      </c>
      <c r="CS48" s="27">
        <v>1620</v>
      </c>
      <c r="CT48" s="27">
        <v>0</v>
      </c>
      <c r="CU48" s="65"/>
      <c r="CV48" t="str">
        <f t="shared" si="25"/>
        <v/>
      </c>
      <c r="CW48" t="str">
        <f t="shared" si="26"/>
        <v>Hôtel New Siam Palace ville</v>
      </c>
      <c r="CX48" s="27">
        <f t="shared" si="26"/>
        <v>1620</v>
      </c>
      <c r="CY48" s="27">
        <f t="shared" si="26"/>
        <v>0</v>
      </c>
      <c r="CZ48" s="27"/>
      <c r="DA48" t="str">
        <f t="shared" si="27"/>
        <v/>
      </c>
      <c r="DB48" t="str">
        <f t="shared" si="28"/>
        <v>Hôtel New Siam Palace ville</v>
      </c>
      <c r="DC48" s="27">
        <f t="shared" si="28"/>
        <v>1620</v>
      </c>
      <c r="DD48" s="27">
        <f t="shared" si="28"/>
        <v>0</v>
      </c>
      <c r="DE48" s="27"/>
      <c r="DF48" t="str">
        <f t="shared" si="29"/>
        <v/>
      </c>
      <c r="DG48" t="str">
        <f t="shared" si="30"/>
        <v>Hôtel New Siam Palace ville</v>
      </c>
      <c r="DH48" s="27">
        <f t="shared" si="30"/>
        <v>1620</v>
      </c>
      <c r="DI48" s="27">
        <f t="shared" si="30"/>
        <v>0</v>
      </c>
      <c r="DJ48" s="27"/>
      <c r="DL48" t="s">
        <v>236</v>
      </c>
      <c r="DM48" s="27">
        <v>1620</v>
      </c>
      <c r="DN48" s="27">
        <v>0</v>
      </c>
      <c r="DP48" t="str">
        <f t="shared" si="31"/>
        <v/>
      </c>
      <c r="DQ48" t="str">
        <f t="shared" si="32"/>
        <v>Hôtel New Siam Palace ville</v>
      </c>
      <c r="DR48" s="27">
        <f t="shared" si="32"/>
        <v>1620</v>
      </c>
      <c r="DS48" s="27">
        <f t="shared" si="32"/>
        <v>0</v>
      </c>
      <c r="DU48" t="str">
        <f t="shared" si="33"/>
        <v/>
      </c>
      <c r="DV48" t="str">
        <f t="shared" si="33"/>
        <v>Hôtel New Siam Palace ville</v>
      </c>
      <c r="DW48" s="27">
        <f t="shared" si="33"/>
        <v>1620</v>
      </c>
      <c r="DX48" s="27">
        <f t="shared" si="33"/>
        <v>0</v>
      </c>
      <c r="DZ48" t="str">
        <f t="shared" si="34"/>
        <v/>
      </c>
      <c r="EA48" t="str">
        <f t="shared" si="34"/>
        <v>Hôtel New Siam Palace ville</v>
      </c>
      <c r="EB48" s="27">
        <f t="shared" si="34"/>
        <v>1620</v>
      </c>
      <c r="EC48" s="27">
        <f t="shared" si="34"/>
        <v>0</v>
      </c>
      <c r="EF48" t="s">
        <v>420</v>
      </c>
      <c r="EG48" s="27"/>
      <c r="EH48" s="27">
        <v>0</v>
      </c>
      <c r="EJ48" t="str">
        <f t="shared" si="35"/>
        <v/>
      </c>
      <c r="EK48" t="str">
        <f t="shared" si="36"/>
        <v>11h visite pont de la rivière Kwaï - déjeuner sur place</v>
      </c>
      <c r="EL48" s="27">
        <f t="shared" si="36"/>
        <v>0</v>
      </c>
      <c r="EM48" s="27">
        <f t="shared" si="36"/>
        <v>0</v>
      </c>
      <c r="EO48" t="str">
        <f t="shared" si="37"/>
        <v/>
      </c>
      <c r="EP48" t="str">
        <f t="shared" si="37"/>
        <v>11h visite pont de la rivière Kwaï - déjeuner sur place</v>
      </c>
      <c r="EQ48" s="27">
        <f t="shared" si="37"/>
        <v>0</v>
      </c>
      <c r="ER48" s="27">
        <f t="shared" si="37"/>
        <v>0</v>
      </c>
      <c r="ET48" t="str">
        <f t="shared" si="38"/>
        <v/>
      </c>
      <c r="EU48" t="str">
        <f t="shared" si="38"/>
        <v>11h visite pont de la rivière Kwaï - déjeuner sur place</v>
      </c>
      <c r="EV48" s="27">
        <f t="shared" si="38"/>
        <v>0</v>
      </c>
      <c r="EW48" s="27">
        <f t="shared" si="38"/>
        <v>0</v>
      </c>
      <c r="EZ48" t="s">
        <v>420</v>
      </c>
      <c r="FA48" s="27"/>
      <c r="FB48" s="27">
        <v>0</v>
      </c>
      <c r="FD48" t="str">
        <f t="shared" si="39"/>
        <v/>
      </c>
      <c r="FE48" t="str">
        <f t="shared" si="40"/>
        <v>11h visite pont de la rivière Kwaï - déjeuner sur place</v>
      </c>
      <c r="FF48" s="27">
        <f t="shared" si="40"/>
        <v>0</v>
      </c>
      <c r="FG48" s="27">
        <f t="shared" si="40"/>
        <v>0</v>
      </c>
      <c r="FI48" t="str">
        <f t="shared" si="41"/>
        <v/>
      </c>
      <c r="FJ48" t="str">
        <f t="shared" si="41"/>
        <v>11h visite pont de la rivière Kwaï - déjeuner sur place</v>
      </c>
      <c r="FK48" s="27">
        <f t="shared" si="41"/>
        <v>0</v>
      </c>
      <c r="FL48" s="27">
        <f t="shared" si="41"/>
        <v>0</v>
      </c>
      <c r="FN48" t="str">
        <f t="shared" si="42"/>
        <v/>
      </c>
      <c r="FO48" t="str">
        <f t="shared" si="42"/>
        <v>11h visite pont de la rivière Kwaï - déjeuner sur place</v>
      </c>
      <c r="FP48" s="27">
        <f t="shared" si="42"/>
        <v>0</v>
      </c>
      <c r="FQ48" s="27">
        <f t="shared" si="42"/>
        <v>0</v>
      </c>
      <c r="FS48" t="s">
        <v>420</v>
      </c>
      <c r="FT48" s="27"/>
      <c r="FU48" s="27">
        <v>0</v>
      </c>
      <c r="FW48" t="str">
        <f t="shared" si="43"/>
        <v/>
      </c>
      <c r="FX48" t="str">
        <f t="shared" si="44"/>
        <v>11h visite pont de la rivière Kwaï - déjeuner sur place</v>
      </c>
      <c r="FY48" s="27">
        <f t="shared" si="44"/>
        <v>0</v>
      </c>
      <c r="FZ48" s="27">
        <f t="shared" si="44"/>
        <v>0</v>
      </c>
      <c r="GB48" t="str">
        <f t="shared" si="45"/>
        <v/>
      </c>
      <c r="GC48" t="str">
        <f t="shared" si="45"/>
        <v>11h visite pont de la rivière Kwaï - déjeuner sur place</v>
      </c>
      <c r="GD48" s="27">
        <f t="shared" si="45"/>
        <v>0</v>
      </c>
      <c r="GE48" s="27">
        <f t="shared" si="45"/>
        <v>0</v>
      </c>
      <c r="GG48" t="str">
        <f t="shared" si="46"/>
        <v/>
      </c>
      <c r="GH48" t="str">
        <f t="shared" si="46"/>
        <v>11h visite pont de la rivière Kwaï - déjeuner sur place</v>
      </c>
      <c r="GI48" s="27">
        <f t="shared" si="46"/>
        <v>0</v>
      </c>
      <c r="GJ48" s="27">
        <f t="shared" si="46"/>
        <v>0</v>
      </c>
      <c r="GL48" t="s">
        <v>420</v>
      </c>
      <c r="GM48" s="27"/>
      <c r="GN48" s="27">
        <v>0</v>
      </c>
      <c r="GP48" t="str">
        <f t="shared" si="47"/>
        <v/>
      </c>
      <c r="GQ48" t="str">
        <f t="shared" si="48"/>
        <v>11h visite pont de la rivière Kwaï - déjeuner sur place</v>
      </c>
      <c r="GR48" s="27">
        <f t="shared" si="48"/>
        <v>0</v>
      </c>
      <c r="GS48" s="27">
        <f t="shared" si="48"/>
        <v>0</v>
      </c>
      <c r="GU48" t="str">
        <f t="shared" si="49"/>
        <v/>
      </c>
      <c r="GV48" t="str">
        <f t="shared" si="49"/>
        <v>11h visite pont de la rivière Kwaï - déjeuner sur place</v>
      </c>
      <c r="GW48" s="27">
        <f t="shared" si="49"/>
        <v>0</v>
      </c>
      <c r="GX48" s="27">
        <f t="shared" si="49"/>
        <v>0</v>
      </c>
      <c r="GZ48" t="str">
        <f t="shared" si="50"/>
        <v/>
      </c>
      <c r="HA48" t="str">
        <f t="shared" si="50"/>
        <v>11h visite pont de la rivière Kwaï - déjeuner sur place</v>
      </c>
      <c r="HB48" s="27">
        <f t="shared" si="50"/>
        <v>0</v>
      </c>
      <c r="HC48" s="27">
        <f t="shared" si="50"/>
        <v>0</v>
      </c>
      <c r="HE48" t="s">
        <v>421</v>
      </c>
      <c r="HF48" s="27"/>
      <c r="HG48" s="27">
        <v>0</v>
      </c>
      <c r="HI48" t="str">
        <f t="shared" si="51"/>
        <v/>
      </c>
      <c r="HJ48" t="str">
        <f t="shared" si="52"/>
        <v>Visite de 10h15 à 16h15 déjeuner sur place</v>
      </c>
      <c r="HK48">
        <f t="shared" si="52"/>
        <v>0</v>
      </c>
      <c r="HL48">
        <f t="shared" si="52"/>
        <v>0</v>
      </c>
      <c r="HN48" t="str">
        <f t="shared" si="53"/>
        <v/>
      </c>
      <c r="HO48" t="str">
        <f t="shared" si="53"/>
        <v>Visite de 10h15 à 16h15 déjeuner sur place</v>
      </c>
      <c r="HP48">
        <f t="shared" si="53"/>
        <v>0</v>
      </c>
      <c r="HQ48">
        <f t="shared" si="53"/>
        <v>0</v>
      </c>
      <c r="HS48" t="str">
        <f t="shared" si="54"/>
        <v/>
      </c>
      <c r="HT48" t="str">
        <f t="shared" si="54"/>
        <v>Visite de 10h15 à 16h15 déjeuner sur place</v>
      </c>
      <c r="HU48">
        <f t="shared" si="54"/>
        <v>0</v>
      </c>
      <c r="HV48">
        <f t="shared" si="54"/>
        <v>0</v>
      </c>
      <c r="HX48" t="s">
        <v>421</v>
      </c>
      <c r="HY48" s="27"/>
      <c r="HZ48" s="27">
        <v>0</v>
      </c>
      <c r="IB48" t="str">
        <f t="shared" si="55"/>
        <v/>
      </c>
      <c r="IC48" t="str">
        <f t="shared" si="56"/>
        <v>Visite de 10h15 à 16h15 déjeuner sur place</v>
      </c>
      <c r="ID48">
        <f t="shared" si="56"/>
        <v>0</v>
      </c>
      <c r="IE48">
        <f t="shared" si="56"/>
        <v>0</v>
      </c>
      <c r="IG48" t="str">
        <f t="shared" si="57"/>
        <v/>
      </c>
      <c r="IH48" t="str">
        <f t="shared" si="58"/>
        <v>Visite de 10h15 à 16h15 déjeuner sur place</v>
      </c>
      <c r="II48">
        <f t="shared" si="58"/>
        <v>0</v>
      </c>
      <c r="IJ48">
        <f t="shared" si="58"/>
        <v>0</v>
      </c>
      <c r="IL48" t="str">
        <f t="shared" si="59"/>
        <v/>
      </c>
      <c r="IM48" t="str">
        <f t="shared" si="60"/>
        <v>Visite de 10h15 à 16h15 déjeuner sur place</v>
      </c>
      <c r="IN48">
        <f t="shared" si="60"/>
        <v>0</v>
      </c>
      <c r="IO48">
        <f t="shared" si="60"/>
        <v>0</v>
      </c>
      <c r="IR48" t="s">
        <v>422</v>
      </c>
      <c r="IZ48" t="str">
        <f t="shared" si="61"/>
        <v xml:space="preserve">départ 13h30 pour kanchanaburi - arrivée 14h30 </v>
      </c>
      <c r="JD48" s="27">
        <f t="shared" si="62"/>
        <v>0</v>
      </c>
      <c r="JE48" s="65">
        <f t="shared" si="62"/>
        <v>0</v>
      </c>
      <c r="JH48" t="str">
        <f t="shared" si="63"/>
        <v xml:space="preserve">départ 13h30 pour kanchanaburi - arrivée 14h30 </v>
      </c>
      <c r="JL48" s="27">
        <f t="shared" si="64"/>
        <v>0</v>
      </c>
      <c r="JM48" s="65">
        <f t="shared" si="64"/>
        <v>0</v>
      </c>
      <c r="JP48" t="str">
        <f t="shared" si="65"/>
        <v xml:space="preserve">départ 13h30 pour kanchanaburi - arrivée 14h30 </v>
      </c>
      <c r="JT48" s="27">
        <f t="shared" si="66"/>
        <v>0</v>
      </c>
      <c r="JU48" s="65">
        <f t="shared" si="66"/>
        <v>0</v>
      </c>
      <c r="JX48" t="s">
        <v>277</v>
      </c>
      <c r="JZ48">
        <v>50</v>
      </c>
      <c r="KA48" s="27">
        <v>0</v>
      </c>
      <c r="KD48" t="s">
        <v>277</v>
      </c>
      <c r="KF48" s="27">
        <f t="shared" si="67"/>
        <v>50</v>
      </c>
      <c r="KG48" s="65">
        <f t="shared" si="67"/>
        <v>0</v>
      </c>
      <c r="KJ48" t="s">
        <v>277</v>
      </c>
      <c r="KL48" s="27">
        <f t="shared" si="68"/>
        <v>50</v>
      </c>
      <c r="KM48" s="65">
        <f t="shared" si="68"/>
        <v>0</v>
      </c>
      <c r="KP48" t="s">
        <v>277</v>
      </c>
      <c r="KR48" s="27">
        <f t="shared" si="69"/>
        <v>50</v>
      </c>
      <c r="KS48" s="65">
        <f t="shared" si="69"/>
        <v>0</v>
      </c>
      <c r="KV48" t="s">
        <v>422</v>
      </c>
      <c r="LB48" t="s">
        <v>422</v>
      </c>
      <c r="LD48" s="27">
        <f t="shared" si="70"/>
        <v>0</v>
      </c>
      <c r="LE48" s="65">
        <f t="shared" si="70"/>
        <v>0</v>
      </c>
      <c r="LH48" t="str">
        <f t="shared" si="71"/>
        <v xml:space="preserve">départ 13h30 pour kanchanaburi - arrivée 14h30 </v>
      </c>
      <c r="LJ48" s="27">
        <f t="shared" si="72"/>
        <v>0</v>
      </c>
      <c r="LK48" s="65">
        <f t="shared" si="72"/>
        <v>0</v>
      </c>
      <c r="LN48" t="str">
        <f t="shared" si="73"/>
        <v xml:space="preserve">départ 13h30 pour kanchanaburi - arrivée 14h30 </v>
      </c>
      <c r="LP48" s="27">
        <f t="shared" si="74"/>
        <v>0</v>
      </c>
      <c r="LQ48" s="65">
        <f t="shared" si="74"/>
        <v>0</v>
      </c>
      <c r="LT48" t="s">
        <v>422</v>
      </c>
      <c r="LZ48" t="str">
        <f t="shared" si="75"/>
        <v xml:space="preserve">départ 13h30 pour kanchanaburi - arrivée 14h30 </v>
      </c>
      <c r="MB48" s="27">
        <f t="shared" si="76"/>
        <v>0</v>
      </c>
      <c r="MC48" s="65">
        <f t="shared" si="76"/>
        <v>0</v>
      </c>
      <c r="MF48" t="str">
        <f t="shared" si="77"/>
        <v xml:space="preserve">départ 13h30 pour kanchanaburi - arrivée 14h30 </v>
      </c>
      <c r="MH48" s="27">
        <f t="shared" si="78"/>
        <v>0</v>
      </c>
      <c r="MI48" s="65">
        <f t="shared" si="78"/>
        <v>0</v>
      </c>
      <c r="ML48" t="str">
        <f t="shared" si="79"/>
        <v xml:space="preserve">départ 13h30 pour kanchanaburi - arrivée 14h30 </v>
      </c>
      <c r="MN48" s="27">
        <f t="shared" si="80"/>
        <v>0</v>
      </c>
      <c r="MO48" s="65">
        <f t="shared" si="80"/>
        <v>0</v>
      </c>
      <c r="MQ48" t="s">
        <v>423</v>
      </c>
      <c r="MS48" s="65"/>
      <c r="MT48" s="65"/>
      <c r="MW48" t="str">
        <f t="shared" si="81"/>
        <v>15h30 départ pour chiang khan arrivée 16h30</v>
      </c>
      <c r="MY48" s="27">
        <f t="shared" si="82"/>
        <v>0</v>
      </c>
      <c r="MZ48" s="65">
        <f t="shared" si="82"/>
        <v>0</v>
      </c>
      <c r="NC48" t="str">
        <f t="shared" si="83"/>
        <v>15h30 départ pour chiang khan arrivée 16h30</v>
      </c>
      <c r="NE48" s="27">
        <f t="shared" si="84"/>
        <v>0</v>
      </c>
      <c r="NF48" s="65">
        <f t="shared" si="84"/>
        <v>0</v>
      </c>
      <c r="NI48" t="str">
        <f t="shared" si="85"/>
        <v>15h30 départ pour chiang khan arrivée 16h30</v>
      </c>
      <c r="NK48" s="27">
        <f t="shared" si="86"/>
        <v>0</v>
      </c>
      <c r="NL48" s="65">
        <f t="shared" si="86"/>
        <v>0</v>
      </c>
      <c r="NN48" t="s">
        <v>282</v>
      </c>
      <c r="NP48" s="65"/>
      <c r="NQ48" s="65">
        <v>0</v>
      </c>
      <c r="NT48" t="str">
        <f t="shared" si="87"/>
        <v>Dîner hôtel</v>
      </c>
      <c r="NV48" s="27">
        <f t="shared" si="88"/>
        <v>0</v>
      </c>
      <c r="NW48" s="65">
        <f t="shared" si="88"/>
        <v>0</v>
      </c>
      <c r="NZ48" t="str">
        <f t="shared" si="89"/>
        <v>Dîner hôtel</v>
      </c>
      <c r="OB48" s="27">
        <f t="shared" si="90"/>
        <v>0</v>
      </c>
      <c r="OC48" s="65">
        <f t="shared" si="90"/>
        <v>0</v>
      </c>
      <c r="OF48" t="str">
        <f t="shared" si="91"/>
        <v>Dîner hôtel</v>
      </c>
      <c r="OH48" s="27">
        <f t="shared" si="92"/>
        <v>0</v>
      </c>
      <c r="OI48" s="65">
        <f t="shared" si="92"/>
        <v>0</v>
      </c>
      <c r="OL48" t="s">
        <v>424</v>
      </c>
      <c r="ON48" s="27"/>
      <c r="OO48" s="65"/>
      <c r="OR48" t="str">
        <f t="shared" si="93"/>
        <v>Visite des villages la journée</v>
      </c>
      <c r="OT48" s="27">
        <f t="shared" si="94"/>
        <v>0</v>
      </c>
      <c r="OU48" s="65">
        <f t="shared" si="94"/>
        <v>0</v>
      </c>
      <c r="OX48" t="str">
        <f t="shared" si="95"/>
        <v>Visite des villages la journée</v>
      </c>
      <c r="OZ48" s="27">
        <f t="shared" si="96"/>
        <v>0</v>
      </c>
      <c r="PA48" s="65">
        <f t="shared" si="96"/>
        <v>0</v>
      </c>
      <c r="PD48" t="str">
        <f t="shared" si="97"/>
        <v>Visite des villages la journée</v>
      </c>
      <c r="PF48" s="27">
        <f t="shared" si="98"/>
        <v>0</v>
      </c>
      <c r="PG48" s="65">
        <f t="shared" si="98"/>
        <v>0</v>
      </c>
      <c r="PJ48" s="25" t="s">
        <v>425</v>
      </c>
      <c r="PL48" s="65"/>
      <c r="PM48" s="65"/>
      <c r="PP48" t="str">
        <f t="shared" si="99"/>
        <v>Dîner marché de nuit</v>
      </c>
      <c r="PR48">
        <f t="shared" si="100"/>
        <v>0</v>
      </c>
      <c r="PS48">
        <f t="shared" si="100"/>
        <v>0</v>
      </c>
      <c r="PV48" t="str">
        <f t="shared" si="101"/>
        <v>Dîner marché de nuit</v>
      </c>
      <c r="PX48">
        <f t="shared" si="102"/>
        <v>0</v>
      </c>
      <c r="PY48">
        <f t="shared" si="102"/>
        <v>0</v>
      </c>
      <c r="QB48" t="str">
        <f t="shared" si="103"/>
        <v>Dîner marché de nuit</v>
      </c>
      <c r="QD48">
        <f t="shared" si="104"/>
        <v>0</v>
      </c>
      <c r="QE48">
        <f t="shared" si="104"/>
        <v>0</v>
      </c>
      <c r="QH48" s="25" t="s">
        <v>425</v>
      </c>
      <c r="QI48" s="65"/>
      <c r="QJ48" s="65"/>
      <c r="QN48" t="str">
        <f t="shared" si="105"/>
        <v>Dîner marché de nuit</v>
      </c>
      <c r="QO48">
        <f t="shared" si="105"/>
        <v>0</v>
      </c>
      <c r="QP48">
        <f t="shared" si="105"/>
        <v>0</v>
      </c>
      <c r="QT48" t="str">
        <f t="shared" si="106"/>
        <v>Dîner marché de nuit</v>
      </c>
      <c r="QU48">
        <f t="shared" si="106"/>
        <v>0</v>
      </c>
      <c r="QV48">
        <f t="shared" si="106"/>
        <v>0</v>
      </c>
      <c r="QZ48" t="str">
        <f t="shared" si="107"/>
        <v>Dîner marché de nuit</v>
      </c>
      <c r="RA48">
        <f t="shared" si="107"/>
        <v>0</v>
      </c>
      <c r="RB48">
        <f t="shared" si="107"/>
        <v>0</v>
      </c>
      <c r="RD48" s="25" t="s">
        <v>425</v>
      </c>
      <c r="RE48" s="65"/>
      <c r="RF48" s="65"/>
      <c r="RI48" t="str">
        <f t="shared" si="108"/>
        <v>Dîner marché de nuit</v>
      </c>
      <c r="RJ48">
        <f t="shared" si="108"/>
        <v>0</v>
      </c>
      <c r="RK48">
        <f t="shared" si="108"/>
        <v>0</v>
      </c>
      <c r="RN48" t="str">
        <f t="shared" si="109"/>
        <v>Dîner marché de nuit</v>
      </c>
      <c r="RO48">
        <f t="shared" si="109"/>
        <v>0</v>
      </c>
      <c r="RP48">
        <f t="shared" si="109"/>
        <v>0</v>
      </c>
      <c r="RS48" t="str">
        <f t="shared" si="110"/>
        <v>Dîner marché de nuit</v>
      </c>
      <c r="RT48">
        <f t="shared" si="110"/>
        <v>0</v>
      </c>
      <c r="RU48">
        <f t="shared" si="110"/>
        <v>0</v>
      </c>
      <c r="RW48" s="25" t="s">
        <v>426</v>
      </c>
      <c r="RX48">
        <v>2400</v>
      </c>
      <c r="SA48">
        <f t="shared" si="111"/>
        <v>0</v>
      </c>
      <c r="SB48" t="str">
        <f t="shared" si="111"/>
        <v>Journée éléphants</v>
      </c>
      <c r="SC48">
        <f t="shared" si="111"/>
        <v>2400</v>
      </c>
      <c r="SD48">
        <f t="shared" si="111"/>
        <v>0</v>
      </c>
      <c r="SF48">
        <f t="shared" si="112"/>
        <v>0</v>
      </c>
      <c r="SG48" t="str">
        <f t="shared" si="112"/>
        <v>Journée éléphants</v>
      </c>
      <c r="SH48">
        <f t="shared" si="112"/>
        <v>2400</v>
      </c>
      <c r="SI48">
        <f t="shared" si="112"/>
        <v>0</v>
      </c>
      <c r="SK48">
        <f t="shared" si="113"/>
        <v>0</v>
      </c>
      <c r="SL48" t="str">
        <f t="shared" si="113"/>
        <v>Journée éléphants</v>
      </c>
      <c r="SM48">
        <f t="shared" si="113"/>
        <v>2400</v>
      </c>
      <c r="SN48">
        <f t="shared" si="113"/>
        <v>0</v>
      </c>
      <c r="SR48" t="s">
        <v>347</v>
      </c>
      <c r="ST48" s="65"/>
      <c r="SW48" t="str">
        <f t="shared" si="114"/>
        <v>Déjeuner en route (même restaurant qu'avec Florence) de 12h30 à 13h30</v>
      </c>
      <c r="SX48">
        <f t="shared" si="114"/>
        <v>0</v>
      </c>
      <c r="SY48">
        <f t="shared" si="114"/>
        <v>0</v>
      </c>
      <c r="TB48" t="str">
        <f t="shared" si="115"/>
        <v>Déjeuner en route (même restaurant qu'avec Florence) de 12h30 à 13h30</v>
      </c>
      <c r="TC48">
        <f t="shared" si="115"/>
        <v>0</v>
      </c>
      <c r="TD48">
        <f t="shared" si="115"/>
        <v>0</v>
      </c>
      <c r="TG48" t="str">
        <f t="shared" si="116"/>
        <v>Déjeuner en route (même restaurant qu'avec Florence) de 12h30 à 13h30</v>
      </c>
      <c r="TH48">
        <f t="shared" si="116"/>
        <v>0</v>
      </c>
      <c r="TI48">
        <f t="shared" si="116"/>
        <v>0</v>
      </c>
    </row>
    <row r="49" spans="1:529" x14ac:dyDescent="0.25">
      <c r="B49" t="s">
        <v>427</v>
      </c>
      <c r="F49" s="27">
        <v>3700</v>
      </c>
      <c r="G49" s="27">
        <v>0</v>
      </c>
      <c r="I49" t="str">
        <f t="shared" si="1"/>
        <v/>
      </c>
      <c r="J49" t="str">
        <f t="shared" si="2"/>
        <v>Lanta miami resort</v>
      </c>
      <c r="N49" s="27">
        <f t="shared" si="3"/>
        <v>3700</v>
      </c>
      <c r="O49" s="27">
        <f t="shared" si="3"/>
        <v>0</v>
      </c>
      <c r="P49" s="27"/>
      <c r="Q49" t="str">
        <f t="shared" si="4"/>
        <v/>
      </c>
      <c r="R49" t="str">
        <f t="shared" si="4"/>
        <v>Lanta miami resort</v>
      </c>
      <c r="V49" s="27">
        <f t="shared" si="5"/>
        <v>3700</v>
      </c>
      <c r="W49" s="27">
        <f t="shared" si="5"/>
        <v>0</v>
      </c>
      <c r="X49" s="27"/>
      <c r="Y49" t="str">
        <f t="shared" si="6"/>
        <v/>
      </c>
      <c r="Z49" t="str">
        <f t="shared" si="6"/>
        <v>Lanta miami resort</v>
      </c>
      <c r="AD49" s="27">
        <f t="shared" si="7"/>
        <v>3700</v>
      </c>
      <c r="AE49" s="27">
        <f t="shared" si="7"/>
        <v>0</v>
      </c>
      <c r="AF49" t="s">
        <v>387</v>
      </c>
      <c r="AG49" t="s">
        <v>428</v>
      </c>
      <c r="AI49" s="27"/>
      <c r="AJ49" s="27"/>
      <c r="AK49" s="27"/>
      <c r="AL49" t="str">
        <f t="shared" si="8"/>
        <v>J5</v>
      </c>
      <c r="AM49" t="str">
        <f t="shared" si="9"/>
        <v>Chattuchak market</v>
      </c>
      <c r="AO49" s="27">
        <f t="shared" si="10"/>
        <v>0</v>
      </c>
      <c r="AP49" s="27">
        <f t="shared" si="10"/>
        <v>0</v>
      </c>
      <c r="AQ49" s="27"/>
      <c r="AR49" t="str">
        <f t="shared" si="11"/>
        <v>J5</v>
      </c>
      <c r="AS49" t="str">
        <f t="shared" si="11"/>
        <v>Chattuchak market</v>
      </c>
      <c r="AU49" s="27">
        <f t="shared" si="12"/>
        <v>0</v>
      </c>
      <c r="AV49" s="27">
        <f t="shared" si="12"/>
        <v>0</v>
      </c>
      <c r="AW49" s="27"/>
      <c r="AX49" t="str">
        <f t="shared" si="13"/>
        <v>J5</v>
      </c>
      <c r="AY49" t="str">
        <f t="shared" si="13"/>
        <v>Chattuchak market</v>
      </c>
      <c r="BA49" s="27">
        <f t="shared" si="14"/>
        <v>0</v>
      </c>
      <c r="BB49" s="27">
        <f t="shared" si="14"/>
        <v>0</v>
      </c>
      <c r="BC49" s="27"/>
      <c r="BD49" t="s">
        <v>387</v>
      </c>
      <c r="BE49" t="s">
        <v>429</v>
      </c>
      <c r="BF49" s="27"/>
      <c r="BG49" s="27"/>
      <c r="BH49" s="65"/>
      <c r="BI49" t="str">
        <f t="shared" si="15"/>
        <v>J5</v>
      </c>
      <c r="BJ49" t="str">
        <f t="shared" si="16"/>
        <v>Départ 11h de l'hôtel pour don muang</v>
      </c>
      <c r="BK49" s="27">
        <f t="shared" si="16"/>
        <v>0</v>
      </c>
      <c r="BL49" s="27">
        <f t="shared" si="16"/>
        <v>0</v>
      </c>
      <c r="BM49" s="27"/>
      <c r="BN49" t="str">
        <f t="shared" si="17"/>
        <v>J5</v>
      </c>
      <c r="BO49" t="str">
        <f t="shared" si="17"/>
        <v>Départ 11h de l'hôtel pour don muang</v>
      </c>
      <c r="BP49" s="27">
        <f t="shared" si="17"/>
        <v>0</v>
      </c>
      <c r="BQ49" s="27">
        <f t="shared" si="17"/>
        <v>0</v>
      </c>
      <c r="BR49" s="27"/>
      <c r="BS49" s="27" t="str">
        <f t="shared" si="18"/>
        <v>J5</v>
      </c>
      <c r="BT49" t="str">
        <f t="shared" si="18"/>
        <v>Départ 11h de l'hôtel pour don muang</v>
      </c>
      <c r="BU49" s="27">
        <f t="shared" si="18"/>
        <v>0</v>
      </c>
      <c r="BV49" s="27">
        <f t="shared" si="18"/>
        <v>0</v>
      </c>
      <c r="BW49" t="s">
        <v>387</v>
      </c>
      <c r="BX49" t="s">
        <v>428</v>
      </c>
      <c r="BY49" s="27"/>
      <c r="BZ49" s="27"/>
      <c r="CA49" s="65"/>
      <c r="CB49" t="str">
        <f t="shared" si="19"/>
        <v>J5</v>
      </c>
      <c r="CC49" t="str">
        <f t="shared" si="20"/>
        <v>Chattuchak market</v>
      </c>
      <c r="CD49" s="27">
        <f t="shared" si="20"/>
        <v>0</v>
      </c>
      <c r="CE49" s="27">
        <f t="shared" si="20"/>
        <v>0</v>
      </c>
      <c r="CF49" s="27"/>
      <c r="CG49" t="str">
        <f t="shared" si="21"/>
        <v>J5</v>
      </c>
      <c r="CH49" t="str">
        <f t="shared" si="21"/>
        <v>Chattuchak market</v>
      </c>
      <c r="CI49" s="27">
        <f t="shared" si="22"/>
        <v>0</v>
      </c>
      <c r="CJ49" s="27">
        <f t="shared" si="23"/>
        <v>0</v>
      </c>
      <c r="CK49" s="27"/>
      <c r="CL49" t="str">
        <f t="shared" si="24"/>
        <v>J5</v>
      </c>
      <c r="CM49" t="str">
        <f t="shared" si="24"/>
        <v>Chattuchak market</v>
      </c>
      <c r="CN49" s="27">
        <f t="shared" si="24"/>
        <v>0</v>
      </c>
      <c r="CO49" s="27">
        <f t="shared" si="24"/>
        <v>0</v>
      </c>
      <c r="CP49" s="27"/>
      <c r="CQ49" t="s">
        <v>387</v>
      </c>
      <c r="CR49" t="s">
        <v>428</v>
      </c>
      <c r="CS49" s="27"/>
      <c r="CT49" s="27"/>
      <c r="CU49" s="65"/>
      <c r="CV49" t="str">
        <f t="shared" si="25"/>
        <v>J5</v>
      </c>
      <c r="CW49" t="str">
        <f t="shared" si="26"/>
        <v>Chattuchak market</v>
      </c>
      <c r="CX49" s="27">
        <f t="shared" si="26"/>
        <v>0</v>
      </c>
      <c r="CY49" s="27">
        <f t="shared" si="26"/>
        <v>0</v>
      </c>
      <c r="CZ49" s="27"/>
      <c r="DA49" t="str">
        <f t="shared" si="27"/>
        <v>J5</v>
      </c>
      <c r="DB49" t="str">
        <f t="shared" si="28"/>
        <v>Chattuchak market</v>
      </c>
      <c r="DC49" s="27">
        <f t="shared" si="28"/>
        <v>0</v>
      </c>
      <c r="DD49" s="27">
        <f t="shared" si="28"/>
        <v>0</v>
      </c>
      <c r="DE49" s="27"/>
      <c r="DF49" t="str">
        <f t="shared" si="29"/>
        <v>J5</v>
      </c>
      <c r="DG49" t="str">
        <f t="shared" si="30"/>
        <v>Chattuchak market</v>
      </c>
      <c r="DH49" s="27">
        <f t="shared" si="30"/>
        <v>0</v>
      </c>
      <c r="DI49" s="27">
        <f t="shared" si="30"/>
        <v>0</v>
      </c>
      <c r="DJ49" s="27"/>
      <c r="DK49" t="s">
        <v>387</v>
      </c>
      <c r="DL49" t="s">
        <v>428</v>
      </c>
      <c r="DM49" s="27"/>
      <c r="DN49" s="27"/>
      <c r="DP49" t="str">
        <f t="shared" si="31"/>
        <v>J5</v>
      </c>
      <c r="DQ49" t="str">
        <f t="shared" si="32"/>
        <v>Chattuchak market</v>
      </c>
      <c r="DR49" s="27">
        <f t="shared" si="32"/>
        <v>0</v>
      </c>
      <c r="DS49" s="27">
        <f t="shared" si="32"/>
        <v>0</v>
      </c>
      <c r="DU49" t="str">
        <f t="shared" si="33"/>
        <v>J5</v>
      </c>
      <c r="DV49" t="str">
        <f t="shared" si="33"/>
        <v>Chattuchak market</v>
      </c>
      <c r="DW49" s="27">
        <f t="shared" si="33"/>
        <v>0</v>
      </c>
      <c r="DX49" s="27">
        <f t="shared" si="33"/>
        <v>0</v>
      </c>
      <c r="DZ49" t="str">
        <f t="shared" si="34"/>
        <v>J5</v>
      </c>
      <c r="EA49" t="str">
        <f t="shared" si="34"/>
        <v>Chattuchak market</v>
      </c>
      <c r="EB49" s="27">
        <f t="shared" si="34"/>
        <v>0</v>
      </c>
      <c r="EC49" s="27">
        <f t="shared" si="34"/>
        <v>0</v>
      </c>
      <c r="EF49" t="s">
        <v>430</v>
      </c>
      <c r="EG49" s="27">
        <v>200</v>
      </c>
      <c r="EH49" s="27">
        <v>0</v>
      </c>
      <c r="EJ49" t="str">
        <f t="shared" si="35"/>
        <v/>
      </c>
      <c r="EK49" t="str">
        <f t="shared" si="36"/>
        <v>14h visite du musée "Thailand Bruna railway centre"</v>
      </c>
      <c r="EL49" s="27">
        <f t="shared" si="36"/>
        <v>200</v>
      </c>
      <c r="EM49" s="27">
        <f t="shared" si="36"/>
        <v>0</v>
      </c>
      <c r="EO49" t="str">
        <f t="shared" si="37"/>
        <v/>
      </c>
      <c r="EP49" t="str">
        <f t="shared" si="37"/>
        <v>14h visite du musée "Thailand Bruna railway centre"</v>
      </c>
      <c r="EQ49" s="27">
        <f t="shared" si="37"/>
        <v>200</v>
      </c>
      <c r="ER49" s="27">
        <f t="shared" si="37"/>
        <v>0</v>
      </c>
      <c r="ET49" t="str">
        <f t="shared" si="38"/>
        <v/>
      </c>
      <c r="EU49" t="str">
        <f t="shared" si="38"/>
        <v>14h visite du musée "Thailand Bruna railway centre"</v>
      </c>
      <c r="EV49" s="27">
        <f t="shared" si="38"/>
        <v>200</v>
      </c>
      <c r="EW49" s="27">
        <f t="shared" si="38"/>
        <v>0</v>
      </c>
      <c r="EZ49" t="s">
        <v>430</v>
      </c>
      <c r="FA49" s="27">
        <v>200</v>
      </c>
      <c r="FB49" s="27">
        <v>0</v>
      </c>
      <c r="FD49" t="str">
        <f t="shared" si="39"/>
        <v/>
      </c>
      <c r="FE49" t="str">
        <f t="shared" si="40"/>
        <v>14h visite du musée "Thailand Bruna railway centre"</v>
      </c>
      <c r="FF49" s="27">
        <f t="shared" si="40"/>
        <v>200</v>
      </c>
      <c r="FG49" s="27">
        <f t="shared" si="40"/>
        <v>0</v>
      </c>
      <c r="FI49" t="str">
        <f t="shared" si="41"/>
        <v/>
      </c>
      <c r="FJ49" t="str">
        <f t="shared" si="41"/>
        <v>14h visite du musée "Thailand Bruna railway centre"</v>
      </c>
      <c r="FK49" s="27">
        <f t="shared" si="41"/>
        <v>200</v>
      </c>
      <c r="FL49" s="27">
        <f t="shared" si="41"/>
        <v>0</v>
      </c>
      <c r="FN49" t="str">
        <f t="shared" si="42"/>
        <v/>
      </c>
      <c r="FO49" t="str">
        <f t="shared" si="42"/>
        <v>14h visite du musée "Thailand Bruna railway centre"</v>
      </c>
      <c r="FP49" s="27">
        <f t="shared" si="42"/>
        <v>200</v>
      </c>
      <c r="FQ49" s="27">
        <f t="shared" si="42"/>
        <v>0</v>
      </c>
      <c r="FS49" t="s">
        <v>430</v>
      </c>
      <c r="FT49" s="27">
        <v>200</v>
      </c>
      <c r="FU49" s="27">
        <v>0</v>
      </c>
      <c r="FW49" t="str">
        <f t="shared" si="43"/>
        <v/>
      </c>
      <c r="FX49" t="str">
        <f t="shared" si="44"/>
        <v>14h visite du musée "Thailand Bruna railway centre"</v>
      </c>
      <c r="FY49" s="27">
        <f t="shared" si="44"/>
        <v>200</v>
      </c>
      <c r="FZ49" s="27">
        <f t="shared" si="44"/>
        <v>0</v>
      </c>
      <c r="GB49" t="str">
        <f t="shared" si="45"/>
        <v/>
      </c>
      <c r="GC49" t="str">
        <f t="shared" si="45"/>
        <v>14h visite du musée "Thailand Bruna railway centre"</v>
      </c>
      <c r="GD49" s="27">
        <f t="shared" si="45"/>
        <v>200</v>
      </c>
      <c r="GE49" s="27">
        <f t="shared" si="45"/>
        <v>0</v>
      </c>
      <c r="GG49" t="str">
        <f t="shared" si="46"/>
        <v/>
      </c>
      <c r="GH49" t="str">
        <f t="shared" si="46"/>
        <v>14h visite du musée "Thailand Bruna railway centre"</v>
      </c>
      <c r="GI49" s="27">
        <f t="shared" si="46"/>
        <v>200</v>
      </c>
      <c r="GJ49" s="27">
        <f t="shared" si="46"/>
        <v>0</v>
      </c>
      <c r="GL49" t="s">
        <v>430</v>
      </c>
      <c r="GM49" s="27">
        <v>200</v>
      </c>
      <c r="GN49" s="27">
        <v>0</v>
      </c>
      <c r="GP49" t="str">
        <f t="shared" si="47"/>
        <v/>
      </c>
      <c r="GQ49" t="str">
        <f t="shared" si="48"/>
        <v>14h visite du musée "Thailand Bruna railway centre"</v>
      </c>
      <c r="GR49" s="27">
        <f t="shared" si="48"/>
        <v>200</v>
      </c>
      <c r="GS49" s="27">
        <f t="shared" si="48"/>
        <v>0</v>
      </c>
      <c r="GU49" t="str">
        <f t="shared" si="49"/>
        <v/>
      </c>
      <c r="GV49" t="str">
        <f t="shared" si="49"/>
        <v>14h visite du musée "Thailand Bruna railway centre"</v>
      </c>
      <c r="GW49" s="27">
        <f t="shared" si="49"/>
        <v>200</v>
      </c>
      <c r="GX49" s="27">
        <f t="shared" si="49"/>
        <v>0</v>
      </c>
      <c r="GZ49" t="str">
        <f t="shared" si="50"/>
        <v/>
      </c>
      <c r="HA49" t="str">
        <f t="shared" si="50"/>
        <v>14h visite du musée "Thailand Bruna railway centre"</v>
      </c>
      <c r="HB49" s="27">
        <f t="shared" si="50"/>
        <v>200</v>
      </c>
      <c r="HC49" s="27">
        <f t="shared" si="50"/>
        <v>0</v>
      </c>
      <c r="HE49" t="s">
        <v>431</v>
      </c>
      <c r="HF49" s="27" t="s">
        <v>25</v>
      </c>
      <c r="HG49" s="27">
        <v>2000</v>
      </c>
      <c r="HI49" t="str">
        <f t="shared" si="51"/>
        <v/>
      </c>
      <c r="HJ49" t="str">
        <f t="shared" si="52"/>
        <v>Retour vol à 19h20 arrivée 20h10 - transfert depuis airport AR</v>
      </c>
      <c r="HK49" t="str">
        <f t="shared" si="52"/>
        <v xml:space="preserve"> </v>
      </c>
      <c r="HL49">
        <f t="shared" si="52"/>
        <v>2000</v>
      </c>
      <c r="HN49" t="str">
        <f t="shared" si="53"/>
        <v/>
      </c>
      <c r="HO49" t="str">
        <f t="shared" si="53"/>
        <v>Retour vol à 19h20 arrivée 20h10 - transfert depuis airport AR</v>
      </c>
      <c r="HP49" t="str">
        <f t="shared" si="53"/>
        <v xml:space="preserve"> </v>
      </c>
      <c r="HQ49">
        <f t="shared" si="53"/>
        <v>2000</v>
      </c>
      <c r="HS49" t="str">
        <f t="shared" si="54"/>
        <v/>
      </c>
      <c r="HT49" t="str">
        <f t="shared" si="54"/>
        <v>Retour vol à 19h20 arrivée 20h10 - transfert depuis airport AR</v>
      </c>
      <c r="HU49" t="str">
        <f t="shared" si="54"/>
        <v xml:space="preserve"> </v>
      </c>
      <c r="HV49">
        <f t="shared" si="54"/>
        <v>2000</v>
      </c>
      <c r="HX49" t="s">
        <v>432</v>
      </c>
      <c r="HY49" s="27" t="s">
        <v>25</v>
      </c>
      <c r="HZ49" s="27" t="s">
        <v>25</v>
      </c>
      <c r="IB49" t="str">
        <f t="shared" si="55"/>
        <v/>
      </c>
      <c r="IC49" t="str">
        <f t="shared" si="56"/>
        <v>Retour vol à 19h20 arrivée 20h10</v>
      </c>
      <c r="ID49" t="str">
        <f t="shared" si="56"/>
        <v xml:space="preserve"> </v>
      </c>
      <c r="IE49" t="str">
        <f t="shared" si="56"/>
        <v xml:space="preserve"> </v>
      </c>
      <c r="IG49" t="str">
        <f t="shared" si="57"/>
        <v/>
      </c>
      <c r="IH49" t="str">
        <f t="shared" si="58"/>
        <v>Retour vol à 19h20 arrivée 20h10</v>
      </c>
      <c r="II49" t="str">
        <f t="shared" si="58"/>
        <v xml:space="preserve"> </v>
      </c>
      <c r="IJ49" t="str">
        <f t="shared" si="58"/>
        <v xml:space="preserve"> </v>
      </c>
      <c r="IL49" t="str">
        <f t="shared" si="59"/>
        <v/>
      </c>
      <c r="IM49" t="str">
        <f t="shared" si="60"/>
        <v>Retour vol à 19h20 arrivée 20h10</v>
      </c>
      <c r="IN49" t="str">
        <f t="shared" si="60"/>
        <v xml:space="preserve"> </v>
      </c>
      <c r="IO49" t="str">
        <f t="shared" si="60"/>
        <v xml:space="preserve"> </v>
      </c>
      <c r="IR49" s="25" t="s">
        <v>433</v>
      </c>
      <c r="IV49">
        <v>200</v>
      </c>
      <c r="IW49">
        <v>0</v>
      </c>
      <c r="IZ49" t="str">
        <f t="shared" si="61"/>
        <v>15h visite du cimetière et "Thailand Bruna railway centre"</v>
      </c>
      <c r="JD49" s="27">
        <f t="shared" si="62"/>
        <v>200</v>
      </c>
      <c r="JE49" s="65">
        <f t="shared" si="62"/>
        <v>0</v>
      </c>
      <c r="JH49" t="str">
        <f t="shared" si="63"/>
        <v>15h visite du cimetière et "Thailand Bruna railway centre"</v>
      </c>
      <c r="JL49" s="27">
        <f t="shared" si="64"/>
        <v>200</v>
      </c>
      <c r="JM49" s="65">
        <f t="shared" si="64"/>
        <v>0</v>
      </c>
      <c r="JP49" t="str">
        <f t="shared" si="65"/>
        <v>15h visite du cimetière et "Thailand Bruna railway centre"</v>
      </c>
      <c r="JT49" s="27">
        <f t="shared" si="66"/>
        <v>200</v>
      </c>
      <c r="JU49" s="65">
        <f t="shared" si="66"/>
        <v>0</v>
      </c>
      <c r="JX49" t="s">
        <v>434</v>
      </c>
      <c r="JZ49" s="25"/>
      <c r="KA49" s="65"/>
      <c r="KD49" t="s">
        <v>434</v>
      </c>
      <c r="KF49" s="27">
        <f t="shared" si="67"/>
        <v>0</v>
      </c>
      <c r="KG49" s="65">
        <f t="shared" si="67"/>
        <v>0</v>
      </c>
      <c r="KJ49" t="s">
        <v>434</v>
      </c>
      <c r="KL49" s="27">
        <f t="shared" si="68"/>
        <v>0</v>
      </c>
      <c r="KM49" s="65">
        <f t="shared" si="68"/>
        <v>0</v>
      </c>
      <c r="KP49" t="s">
        <v>434</v>
      </c>
      <c r="KR49" s="27">
        <f t="shared" si="69"/>
        <v>0</v>
      </c>
      <c r="KS49" s="65">
        <f t="shared" si="69"/>
        <v>0</v>
      </c>
      <c r="KV49" s="25" t="s">
        <v>433</v>
      </c>
      <c r="KW49" s="25"/>
      <c r="KX49">
        <v>200</v>
      </c>
      <c r="KY49">
        <v>0</v>
      </c>
      <c r="LB49" s="25" t="s">
        <v>433</v>
      </c>
      <c r="LC49" s="25"/>
      <c r="LD49" s="27">
        <f t="shared" si="70"/>
        <v>200</v>
      </c>
      <c r="LE49" s="65">
        <f t="shared" si="70"/>
        <v>0</v>
      </c>
      <c r="LH49" t="str">
        <f t="shared" si="71"/>
        <v>15h visite du cimetière et "Thailand Bruna railway centre"</v>
      </c>
      <c r="LI49" s="25"/>
      <c r="LJ49" s="27">
        <f t="shared" si="72"/>
        <v>200</v>
      </c>
      <c r="LK49" s="65">
        <f t="shared" si="72"/>
        <v>0</v>
      </c>
      <c r="LN49" t="str">
        <f t="shared" si="73"/>
        <v>15h visite du cimetière et "Thailand Bruna railway centre"</v>
      </c>
      <c r="LO49" s="25"/>
      <c r="LP49" s="27">
        <f t="shared" si="74"/>
        <v>200</v>
      </c>
      <c r="LQ49" s="65">
        <f t="shared" si="74"/>
        <v>0</v>
      </c>
      <c r="LT49" s="25" t="s">
        <v>433</v>
      </c>
      <c r="LV49">
        <v>200</v>
      </c>
      <c r="LW49">
        <v>0</v>
      </c>
      <c r="LZ49" t="str">
        <f t="shared" si="75"/>
        <v>15h visite du cimetière et "Thailand Bruna railway centre"</v>
      </c>
      <c r="MB49" s="27">
        <f t="shared" si="76"/>
        <v>200</v>
      </c>
      <c r="MC49" s="65">
        <f t="shared" si="76"/>
        <v>0</v>
      </c>
      <c r="MF49" t="str">
        <f t="shared" si="77"/>
        <v>15h visite du cimetière et "Thailand Bruna railway centre"</v>
      </c>
      <c r="MH49" s="27">
        <f t="shared" si="78"/>
        <v>200</v>
      </c>
      <c r="MI49" s="65">
        <f t="shared" si="78"/>
        <v>0</v>
      </c>
      <c r="ML49" t="str">
        <f t="shared" si="79"/>
        <v>15h visite du cimetière et "Thailand Bruna railway centre"</v>
      </c>
      <c r="MN49" s="27">
        <f t="shared" si="80"/>
        <v>200</v>
      </c>
      <c r="MO49" s="65">
        <f t="shared" si="80"/>
        <v>0</v>
      </c>
      <c r="MQ49" t="s">
        <v>435</v>
      </c>
      <c r="MS49" s="65"/>
      <c r="MT49" s="65">
        <v>0</v>
      </c>
      <c r="MW49" t="str">
        <f t="shared" si="81"/>
        <v>Taxi aéroport à hôtel</v>
      </c>
      <c r="MY49" s="27">
        <f t="shared" si="82"/>
        <v>0</v>
      </c>
      <c r="MZ49" s="65">
        <f t="shared" si="82"/>
        <v>0</v>
      </c>
      <c r="NC49" t="str">
        <f t="shared" si="83"/>
        <v>Taxi aéroport à hôtel</v>
      </c>
      <c r="NE49" s="27">
        <f t="shared" si="84"/>
        <v>0</v>
      </c>
      <c r="NF49" s="65">
        <f t="shared" si="84"/>
        <v>0</v>
      </c>
      <c r="NI49" t="str">
        <f t="shared" si="85"/>
        <v>Taxi aéroport à hôtel</v>
      </c>
      <c r="NK49" s="27">
        <f t="shared" si="86"/>
        <v>0</v>
      </c>
      <c r="NL49" s="65">
        <f t="shared" si="86"/>
        <v>0</v>
      </c>
      <c r="NM49" t="s">
        <v>436</v>
      </c>
      <c r="NN49" s="25" t="s">
        <v>291</v>
      </c>
      <c r="NP49" s="27">
        <v>0</v>
      </c>
      <c r="NQ49" s="65">
        <v>3500</v>
      </c>
      <c r="NS49" t="s">
        <v>436</v>
      </c>
      <c r="NT49" t="str">
        <f t="shared" si="87"/>
        <v>Départ 8h pour bateau pour Tathon (5h) - arrivée 13h</v>
      </c>
      <c r="NV49" s="27">
        <f t="shared" si="88"/>
        <v>0</v>
      </c>
      <c r="NW49" s="65">
        <f t="shared" si="88"/>
        <v>3500</v>
      </c>
      <c r="NY49" t="s">
        <v>436</v>
      </c>
      <c r="NZ49" t="str">
        <f t="shared" si="89"/>
        <v>Départ 8h pour bateau pour Tathon (5h) - arrivée 13h</v>
      </c>
      <c r="OB49" s="27">
        <f t="shared" si="90"/>
        <v>0</v>
      </c>
      <c r="OC49" s="65">
        <f t="shared" si="90"/>
        <v>3500</v>
      </c>
      <c r="OE49" t="s">
        <v>436</v>
      </c>
      <c r="OF49" t="str">
        <f t="shared" si="91"/>
        <v>Départ 8h pour bateau pour Tathon (5h) - arrivée 13h</v>
      </c>
      <c r="OH49" s="27">
        <f t="shared" si="92"/>
        <v>0</v>
      </c>
      <c r="OI49" s="65">
        <f t="shared" si="92"/>
        <v>3500</v>
      </c>
      <c r="OL49" s="25" t="s">
        <v>437</v>
      </c>
      <c r="ON49" s="27">
        <v>500</v>
      </c>
      <c r="OO49" s="65">
        <v>500</v>
      </c>
      <c r="OR49" t="str">
        <f t="shared" si="93"/>
        <v>nuit chez l'habitant</v>
      </c>
      <c r="OT49" s="27">
        <f t="shared" si="94"/>
        <v>500</v>
      </c>
      <c r="OU49" s="65">
        <f t="shared" si="94"/>
        <v>500</v>
      </c>
      <c r="OX49" t="str">
        <f t="shared" si="95"/>
        <v>nuit chez l'habitant</v>
      </c>
      <c r="OZ49" s="27">
        <f t="shared" si="96"/>
        <v>500</v>
      </c>
      <c r="PA49" s="65">
        <f t="shared" si="96"/>
        <v>500</v>
      </c>
      <c r="PD49" t="str">
        <f t="shared" si="97"/>
        <v>nuit chez l'habitant</v>
      </c>
      <c r="PF49" s="27">
        <f t="shared" si="98"/>
        <v>500</v>
      </c>
      <c r="PG49" s="65">
        <f t="shared" si="98"/>
        <v>500</v>
      </c>
      <c r="PJ49" t="s">
        <v>438</v>
      </c>
      <c r="PL49" s="65">
        <v>1200</v>
      </c>
      <c r="PM49" s="65"/>
      <c r="PP49" t="str">
        <f t="shared" si="99"/>
        <v>ban kang resort</v>
      </c>
      <c r="PR49">
        <f t="shared" si="100"/>
        <v>1200</v>
      </c>
      <c r="PS49">
        <f t="shared" si="100"/>
        <v>0</v>
      </c>
      <c r="PV49" t="str">
        <f t="shared" si="101"/>
        <v>ban kang resort</v>
      </c>
      <c r="PX49">
        <f t="shared" si="102"/>
        <v>1200</v>
      </c>
      <c r="PY49">
        <f t="shared" si="102"/>
        <v>0</v>
      </c>
      <c r="QB49" t="str">
        <f t="shared" si="103"/>
        <v>ban kang resort</v>
      </c>
      <c r="QD49">
        <f t="shared" si="104"/>
        <v>1200</v>
      </c>
      <c r="QE49">
        <f t="shared" si="104"/>
        <v>0</v>
      </c>
      <c r="QH49" t="s">
        <v>438</v>
      </c>
      <c r="QI49" s="65">
        <v>1200</v>
      </c>
      <c r="QJ49" s="65"/>
      <c r="QN49" t="str">
        <f t="shared" si="105"/>
        <v>ban kang resort</v>
      </c>
      <c r="QO49">
        <f t="shared" si="105"/>
        <v>1200</v>
      </c>
      <c r="QP49">
        <f t="shared" si="105"/>
        <v>0</v>
      </c>
      <c r="QT49" t="str">
        <f t="shared" si="106"/>
        <v>ban kang resort</v>
      </c>
      <c r="QU49">
        <f t="shared" si="106"/>
        <v>1200</v>
      </c>
      <c r="QV49">
        <f t="shared" si="106"/>
        <v>0</v>
      </c>
      <c r="QZ49" t="str">
        <f t="shared" si="107"/>
        <v>ban kang resort</v>
      </c>
      <c r="RA49">
        <f t="shared" si="107"/>
        <v>1200</v>
      </c>
      <c r="RB49">
        <f t="shared" si="107"/>
        <v>0</v>
      </c>
      <c r="RD49" t="s">
        <v>438</v>
      </c>
      <c r="RE49" s="65">
        <v>1200</v>
      </c>
      <c r="RF49" s="65"/>
      <c r="RI49" t="str">
        <f t="shared" si="108"/>
        <v>ban kang resort</v>
      </c>
      <c r="RJ49">
        <f t="shared" si="108"/>
        <v>1200</v>
      </c>
      <c r="RK49">
        <f t="shared" si="108"/>
        <v>0</v>
      </c>
      <c r="RN49" t="str">
        <f t="shared" si="109"/>
        <v>ban kang resort</v>
      </c>
      <c r="RO49">
        <f t="shared" si="109"/>
        <v>1200</v>
      </c>
      <c r="RP49">
        <f t="shared" si="109"/>
        <v>0</v>
      </c>
      <c r="RS49" t="str">
        <f t="shared" si="110"/>
        <v>ban kang resort</v>
      </c>
      <c r="RT49">
        <f t="shared" si="110"/>
        <v>1200</v>
      </c>
      <c r="RU49">
        <f t="shared" si="110"/>
        <v>0</v>
      </c>
      <c r="RW49" s="25" t="s">
        <v>251</v>
      </c>
      <c r="RX49">
        <v>1800</v>
      </c>
      <c r="SA49">
        <f t="shared" si="111"/>
        <v>0</v>
      </c>
      <c r="SB49" t="str">
        <f t="shared" si="111"/>
        <v>naview @prasingh</v>
      </c>
      <c r="SC49">
        <f t="shared" si="111"/>
        <v>1800</v>
      </c>
      <c r="SD49">
        <f t="shared" si="111"/>
        <v>0</v>
      </c>
      <c r="SF49">
        <f t="shared" si="112"/>
        <v>0</v>
      </c>
      <c r="SG49" t="str">
        <f t="shared" si="112"/>
        <v>naview @prasingh</v>
      </c>
      <c r="SH49">
        <f t="shared" si="112"/>
        <v>1800</v>
      </c>
      <c r="SI49">
        <f t="shared" si="112"/>
        <v>0</v>
      </c>
      <c r="SK49">
        <f t="shared" si="113"/>
        <v>0</v>
      </c>
      <c r="SL49" t="str">
        <f t="shared" si="113"/>
        <v>naview @prasingh</v>
      </c>
      <c r="SM49">
        <f t="shared" si="113"/>
        <v>1800</v>
      </c>
      <c r="SN49">
        <f t="shared" si="113"/>
        <v>0</v>
      </c>
      <c r="SR49" t="s">
        <v>439</v>
      </c>
      <c r="ST49" s="65"/>
      <c r="SW49" t="str">
        <f t="shared" si="114"/>
        <v>Départ pour Chiang khong arrivée hôtel vers 16h - 16h30</v>
      </c>
      <c r="SX49">
        <f t="shared" si="114"/>
        <v>0</v>
      </c>
      <c r="SY49">
        <f t="shared" si="114"/>
        <v>0</v>
      </c>
      <c r="TB49" t="str">
        <f t="shared" si="115"/>
        <v>Départ pour Chiang khong arrivée hôtel vers 16h - 16h30</v>
      </c>
      <c r="TC49">
        <f t="shared" si="115"/>
        <v>0</v>
      </c>
      <c r="TD49">
        <f t="shared" si="115"/>
        <v>0</v>
      </c>
      <c r="TG49" t="str">
        <f t="shared" si="116"/>
        <v>Départ pour Chiang khong arrivée hôtel vers 16h - 16h30</v>
      </c>
      <c r="TH49">
        <f t="shared" si="116"/>
        <v>0</v>
      </c>
      <c r="TI49">
        <f t="shared" si="116"/>
        <v>0</v>
      </c>
    </row>
    <row r="50" spans="1:529" x14ac:dyDescent="0.25">
      <c r="A50" t="s">
        <v>387</v>
      </c>
      <c r="B50" t="s">
        <v>440</v>
      </c>
      <c r="F50" s="27"/>
      <c r="G50" s="27"/>
      <c r="I50" t="str">
        <f t="shared" si="1"/>
        <v>J5</v>
      </c>
      <c r="J50" t="str">
        <f t="shared" si="2"/>
        <v>Activités à la carte payables à part (voir desc.)</v>
      </c>
      <c r="N50" s="27">
        <f t="shared" si="3"/>
        <v>0</v>
      </c>
      <c r="O50" s="27">
        <f t="shared" si="3"/>
        <v>0</v>
      </c>
      <c r="P50" s="27"/>
      <c r="Q50" t="str">
        <f t="shared" si="4"/>
        <v>J5</v>
      </c>
      <c r="R50" t="str">
        <f t="shared" si="4"/>
        <v>Activités à la carte payables à part (voir desc.)</v>
      </c>
      <c r="V50" s="27">
        <f t="shared" si="5"/>
        <v>0</v>
      </c>
      <c r="W50" s="27">
        <f t="shared" si="5"/>
        <v>0</v>
      </c>
      <c r="X50" s="27"/>
      <c r="Y50" t="str">
        <f t="shared" si="6"/>
        <v>J5</v>
      </c>
      <c r="Z50" t="str">
        <f t="shared" si="6"/>
        <v>Activités à la carte payables à part (voir desc.)</v>
      </c>
      <c r="AD50" s="27">
        <f t="shared" si="7"/>
        <v>0</v>
      </c>
      <c r="AE50" s="27">
        <f t="shared" si="7"/>
        <v>0</v>
      </c>
      <c r="AG50" t="s">
        <v>441</v>
      </c>
      <c r="AI50" s="27">
        <v>200</v>
      </c>
      <c r="AJ50" s="27">
        <v>200</v>
      </c>
      <c r="AK50" s="27"/>
      <c r="AL50" t="str">
        <f t="shared" si="8"/>
        <v/>
      </c>
      <c r="AM50" t="str">
        <f t="shared" si="9"/>
        <v>Sky train AR</v>
      </c>
      <c r="AO50" s="27">
        <f t="shared" si="10"/>
        <v>200</v>
      </c>
      <c r="AP50" s="27">
        <f t="shared" si="10"/>
        <v>200</v>
      </c>
      <c r="AQ50" s="27"/>
      <c r="AR50" t="str">
        <f t="shared" si="11"/>
        <v/>
      </c>
      <c r="AS50" t="str">
        <f t="shared" si="11"/>
        <v>Sky train AR</v>
      </c>
      <c r="AU50" s="27">
        <f t="shared" si="12"/>
        <v>200</v>
      </c>
      <c r="AV50" s="27">
        <f t="shared" si="12"/>
        <v>200</v>
      </c>
      <c r="AW50" s="27"/>
      <c r="AX50" t="str">
        <f t="shared" si="13"/>
        <v/>
      </c>
      <c r="AY50" t="str">
        <f t="shared" si="13"/>
        <v>Sky train AR</v>
      </c>
      <c r="BA50" s="27">
        <f t="shared" si="14"/>
        <v>200</v>
      </c>
      <c r="BB50" s="27">
        <f t="shared" si="14"/>
        <v>200</v>
      </c>
      <c r="BC50" s="27"/>
      <c r="BE50" t="s">
        <v>442</v>
      </c>
      <c r="BF50" s="27"/>
      <c r="BG50" s="27">
        <v>2500</v>
      </c>
      <c r="BH50" s="65"/>
      <c r="BI50" t="str">
        <f t="shared" si="15"/>
        <v/>
      </c>
      <c r="BJ50" t="str">
        <f t="shared" si="16"/>
        <v>Transport hôtel à airport</v>
      </c>
      <c r="BK50" s="27">
        <f t="shared" si="16"/>
        <v>0</v>
      </c>
      <c r="BL50" s="27">
        <f t="shared" si="16"/>
        <v>2500</v>
      </c>
      <c r="BM50" s="27"/>
      <c r="BN50" t="str">
        <f t="shared" si="17"/>
        <v/>
      </c>
      <c r="BO50" t="str">
        <f t="shared" si="17"/>
        <v>Transport hôtel à airport</v>
      </c>
      <c r="BP50" s="27">
        <f t="shared" si="17"/>
        <v>0</v>
      </c>
      <c r="BQ50" s="27">
        <f t="shared" si="17"/>
        <v>2500</v>
      </c>
      <c r="BR50" s="27"/>
      <c r="BS50" s="27" t="str">
        <f t="shared" si="18"/>
        <v/>
      </c>
      <c r="BT50" t="str">
        <f t="shared" si="18"/>
        <v>Transport hôtel à airport</v>
      </c>
      <c r="BU50" s="27">
        <f t="shared" si="18"/>
        <v>0</v>
      </c>
      <c r="BV50" s="27">
        <f t="shared" si="18"/>
        <v>2500</v>
      </c>
      <c r="BX50" t="s">
        <v>441</v>
      </c>
      <c r="BY50" s="27">
        <v>200</v>
      </c>
      <c r="BZ50" s="27">
        <v>200</v>
      </c>
      <c r="CA50" s="65"/>
      <c r="CB50" t="str">
        <f t="shared" si="19"/>
        <v/>
      </c>
      <c r="CC50" t="str">
        <f t="shared" si="20"/>
        <v>Sky train AR</v>
      </c>
      <c r="CD50" s="27">
        <f t="shared" si="20"/>
        <v>200</v>
      </c>
      <c r="CE50" s="27">
        <f t="shared" si="20"/>
        <v>200</v>
      </c>
      <c r="CF50" s="27"/>
      <c r="CG50" t="str">
        <f t="shared" si="21"/>
        <v/>
      </c>
      <c r="CH50" t="str">
        <f t="shared" si="21"/>
        <v>Sky train AR</v>
      </c>
      <c r="CI50" s="27">
        <f t="shared" si="22"/>
        <v>200</v>
      </c>
      <c r="CJ50" s="27">
        <f t="shared" si="23"/>
        <v>200</v>
      </c>
      <c r="CK50" s="27"/>
      <c r="CL50" t="str">
        <f t="shared" si="24"/>
        <v/>
      </c>
      <c r="CM50" t="str">
        <f t="shared" si="24"/>
        <v>Sky train AR</v>
      </c>
      <c r="CN50" s="27">
        <f t="shared" si="24"/>
        <v>200</v>
      </c>
      <c r="CO50" s="27">
        <f t="shared" si="24"/>
        <v>200</v>
      </c>
      <c r="CP50" s="27"/>
      <c r="CR50" t="s">
        <v>263</v>
      </c>
      <c r="CS50" s="27"/>
      <c r="CT50" s="27">
        <v>2700</v>
      </c>
      <c r="CU50" s="65"/>
      <c r="CV50" t="str">
        <f t="shared" si="25"/>
        <v/>
      </c>
      <c r="CW50" t="str">
        <f t="shared" si="26"/>
        <v>Van à la journée</v>
      </c>
      <c r="CX50" s="27">
        <f t="shared" si="26"/>
        <v>0</v>
      </c>
      <c r="CY50" s="27">
        <f t="shared" si="26"/>
        <v>2700</v>
      </c>
      <c r="CZ50" s="27"/>
      <c r="DA50" t="str">
        <f t="shared" si="27"/>
        <v/>
      </c>
      <c r="DB50" t="str">
        <f t="shared" si="28"/>
        <v>Van à la journée</v>
      </c>
      <c r="DC50" s="27">
        <f t="shared" si="28"/>
        <v>0</v>
      </c>
      <c r="DD50" s="27">
        <f t="shared" si="28"/>
        <v>2700</v>
      </c>
      <c r="DE50" s="27"/>
      <c r="DF50" t="str">
        <f t="shared" si="29"/>
        <v/>
      </c>
      <c r="DG50" t="str">
        <f t="shared" si="30"/>
        <v>Van à la journée</v>
      </c>
      <c r="DH50" s="27">
        <f t="shared" si="30"/>
        <v>0</v>
      </c>
      <c r="DI50" s="27">
        <f t="shared" si="30"/>
        <v>2700</v>
      </c>
      <c r="DJ50" s="27"/>
      <c r="DL50" t="s">
        <v>263</v>
      </c>
      <c r="DM50" s="27"/>
      <c r="DN50" s="27">
        <v>2700</v>
      </c>
      <c r="DP50" t="str">
        <f t="shared" si="31"/>
        <v/>
      </c>
      <c r="DQ50" t="str">
        <f t="shared" si="32"/>
        <v>Van à la journée</v>
      </c>
      <c r="DR50" s="27">
        <f t="shared" si="32"/>
        <v>0</v>
      </c>
      <c r="DS50" s="27">
        <f t="shared" si="32"/>
        <v>2700</v>
      </c>
      <c r="DU50" t="str">
        <f t="shared" si="33"/>
        <v/>
      </c>
      <c r="DV50" t="str">
        <f t="shared" si="33"/>
        <v>Van à la journée</v>
      </c>
      <c r="DW50" s="27">
        <f t="shared" si="33"/>
        <v>0</v>
      </c>
      <c r="DX50" s="27">
        <f t="shared" si="33"/>
        <v>2700</v>
      </c>
      <c r="DZ50" t="str">
        <f t="shared" si="34"/>
        <v/>
      </c>
      <c r="EA50" t="str">
        <f t="shared" si="34"/>
        <v>Van à la journée</v>
      </c>
      <c r="EB50" s="27">
        <f t="shared" si="34"/>
        <v>0</v>
      </c>
      <c r="EC50" s="27">
        <f t="shared" si="34"/>
        <v>2700</v>
      </c>
      <c r="EF50" t="s">
        <v>443</v>
      </c>
      <c r="EG50" s="27"/>
      <c r="EH50" s="27"/>
      <c r="EJ50" t="str">
        <f t="shared" si="35"/>
        <v/>
      </c>
      <c r="EK50" t="str">
        <f t="shared" si="36"/>
        <v>Retour hôtel- après midi libre</v>
      </c>
      <c r="EL50" s="27">
        <f t="shared" si="36"/>
        <v>0</v>
      </c>
      <c r="EM50" s="27">
        <f t="shared" si="36"/>
        <v>0</v>
      </c>
      <c r="EO50" t="str">
        <f t="shared" si="37"/>
        <v/>
      </c>
      <c r="EP50" t="str">
        <f t="shared" si="37"/>
        <v>Retour hôtel- après midi libre</v>
      </c>
      <c r="EQ50" s="27">
        <f t="shared" si="37"/>
        <v>0</v>
      </c>
      <c r="ER50" s="27">
        <f t="shared" si="37"/>
        <v>0</v>
      </c>
      <c r="ET50" t="str">
        <f t="shared" si="38"/>
        <v/>
      </c>
      <c r="EU50" t="str">
        <f t="shared" si="38"/>
        <v>Retour hôtel- après midi libre</v>
      </c>
      <c r="EV50" s="27">
        <f t="shared" si="38"/>
        <v>0</v>
      </c>
      <c r="EW50" s="27">
        <f t="shared" si="38"/>
        <v>0</v>
      </c>
      <c r="EZ50" t="s">
        <v>443</v>
      </c>
      <c r="FA50" s="27"/>
      <c r="FB50" s="27"/>
      <c r="FD50" t="str">
        <f t="shared" si="39"/>
        <v/>
      </c>
      <c r="FE50" t="str">
        <f t="shared" si="40"/>
        <v>Retour hôtel- après midi libre</v>
      </c>
      <c r="FF50" s="27">
        <f t="shared" si="40"/>
        <v>0</v>
      </c>
      <c r="FG50" s="27">
        <f t="shared" si="40"/>
        <v>0</v>
      </c>
      <c r="FI50" t="str">
        <f t="shared" si="41"/>
        <v/>
      </c>
      <c r="FJ50" t="str">
        <f t="shared" si="41"/>
        <v>Retour hôtel- après midi libre</v>
      </c>
      <c r="FK50" s="27">
        <f t="shared" si="41"/>
        <v>0</v>
      </c>
      <c r="FL50" s="27">
        <f t="shared" si="41"/>
        <v>0</v>
      </c>
      <c r="FN50" t="str">
        <f t="shared" si="42"/>
        <v/>
      </c>
      <c r="FO50" t="str">
        <f t="shared" si="42"/>
        <v>Retour hôtel- après midi libre</v>
      </c>
      <c r="FP50" s="27">
        <f t="shared" si="42"/>
        <v>0</v>
      </c>
      <c r="FQ50" s="27">
        <f t="shared" si="42"/>
        <v>0</v>
      </c>
      <c r="FS50" t="s">
        <v>443</v>
      </c>
      <c r="FT50" s="27"/>
      <c r="FU50" s="27"/>
      <c r="FW50" t="str">
        <f t="shared" si="43"/>
        <v/>
      </c>
      <c r="FX50" t="str">
        <f t="shared" si="44"/>
        <v>Retour hôtel- après midi libre</v>
      </c>
      <c r="FY50" s="27">
        <f t="shared" si="44"/>
        <v>0</v>
      </c>
      <c r="FZ50" s="27">
        <f t="shared" si="44"/>
        <v>0</v>
      </c>
      <c r="GB50" t="str">
        <f t="shared" si="45"/>
        <v/>
      </c>
      <c r="GC50" t="str">
        <f t="shared" si="45"/>
        <v>Retour hôtel- après midi libre</v>
      </c>
      <c r="GD50" s="27">
        <f t="shared" si="45"/>
        <v>0</v>
      </c>
      <c r="GE50" s="27">
        <f t="shared" si="45"/>
        <v>0</v>
      </c>
      <c r="GG50" t="str">
        <f t="shared" si="46"/>
        <v/>
      </c>
      <c r="GH50" t="str">
        <f t="shared" si="46"/>
        <v>Retour hôtel- après midi libre</v>
      </c>
      <c r="GI50" s="27">
        <f t="shared" si="46"/>
        <v>0</v>
      </c>
      <c r="GJ50" s="27">
        <f t="shared" si="46"/>
        <v>0</v>
      </c>
      <c r="GL50" t="s">
        <v>443</v>
      </c>
      <c r="GM50" s="27"/>
      <c r="GN50" s="27"/>
      <c r="GP50" t="str">
        <f t="shared" si="47"/>
        <v/>
      </c>
      <c r="GQ50" t="str">
        <f t="shared" si="48"/>
        <v>Retour hôtel- après midi libre</v>
      </c>
      <c r="GR50" s="27">
        <f t="shared" si="48"/>
        <v>0</v>
      </c>
      <c r="GS50" s="27">
        <f t="shared" si="48"/>
        <v>0</v>
      </c>
      <c r="GU50" t="str">
        <f t="shared" si="49"/>
        <v/>
      </c>
      <c r="GV50" t="str">
        <f t="shared" si="49"/>
        <v>Retour hôtel- après midi libre</v>
      </c>
      <c r="GW50" s="27">
        <f t="shared" si="49"/>
        <v>0</v>
      </c>
      <c r="GX50" s="27">
        <f t="shared" si="49"/>
        <v>0</v>
      </c>
      <c r="GZ50" t="str">
        <f t="shared" si="50"/>
        <v/>
      </c>
      <c r="HA50" t="str">
        <f t="shared" si="50"/>
        <v>Retour hôtel- après midi libre</v>
      </c>
      <c r="HB50" s="27">
        <f t="shared" si="50"/>
        <v>0</v>
      </c>
      <c r="HC50" s="27">
        <f t="shared" si="50"/>
        <v>0</v>
      </c>
      <c r="HE50" t="s">
        <v>362</v>
      </c>
      <c r="HF50" s="27">
        <v>0</v>
      </c>
      <c r="HG50" s="27">
        <f>1400+912</f>
        <v>2312</v>
      </c>
      <c r="HI50" t="str">
        <f t="shared" si="51"/>
        <v/>
      </c>
      <c r="HJ50" t="str">
        <f t="shared" si="52"/>
        <v>Van pour emmener bagages en consignes + consigne</v>
      </c>
      <c r="HK50">
        <f t="shared" si="52"/>
        <v>0</v>
      </c>
      <c r="HL50">
        <f t="shared" si="52"/>
        <v>2312</v>
      </c>
      <c r="HN50" t="str">
        <f t="shared" si="53"/>
        <v/>
      </c>
      <c r="HO50" t="str">
        <f t="shared" si="53"/>
        <v>Van pour emmener bagages en consignes + consigne</v>
      </c>
      <c r="HP50">
        <f t="shared" si="53"/>
        <v>0</v>
      </c>
      <c r="HQ50">
        <f t="shared" si="53"/>
        <v>2312</v>
      </c>
      <c r="HS50" t="str">
        <f t="shared" si="54"/>
        <v/>
      </c>
      <c r="HT50" t="str">
        <f t="shared" si="54"/>
        <v>Van pour emmener bagages en consignes + consigne</v>
      </c>
      <c r="HU50">
        <f t="shared" si="54"/>
        <v>0</v>
      </c>
      <c r="HV50">
        <f t="shared" si="54"/>
        <v>2312</v>
      </c>
      <c r="HX50" t="s">
        <v>342</v>
      </c>
      <c r="HZ50" s="27">
        <v>0</v>
      </c>
      <c r="IB50" t="str">
        <f t="shared" si="55"/>
        <v/>
      </c>
      <c r="IC50" t="str">
        <f t="shared" si="56"/>
        <v>Dîner à l'hôtel ou à proximité</v>
      </c>
      <c r="ID50">
        <f t="shared" si="56"/>
        <v>0</v>
      </c>
      <c r="IE50">
        <f t="shared" si="56"/>
        <v>0</v>
      </c>
      <c r="IG50" t="str">
        <f t="shared" si="57"/>
        <v/>
      </c>
      <c r="IH50" t="str">
        <f t="shared" si="58"/>
        <v>Dîner à l'hôtel ou à proximité</v>
      </c>
      <c r="II50">
        <f t="shared" si="58"/>
        <v>0</v>
      </c>
      <c r="IJ50">
        <f t="shared" si="58"/>
        <v>0</v>
      </c>
      <c r="IL50" t="str">
        <f t="shared" si="59"/>
        <v/>
      </c>
      <c r="IM50" t="str">
        <f t="shared" si="60"/>
        <v>Dîner à l'hôtel ou à proximité</v>
      </c>
      <c r="IN50">
        <f t="shared" si="60"/>
        <v>0</v>
      </c>
      <c r="IO50">
        <f t="shared" si="60"/>
        <v>0</v>
      </c>
      <c r="IR50" s="25" t="s">
        <v>444</v>
      </c>
      <c r="IZ50" t="str">
        <f t="shared" si="61"/>
        <v>Arrivée 16h30 hôtel</v>
      </c>
      <c r="JD50" s="27">
        <f t="shared" si="62"/>
        <v>0</v>
      </c>
      <c r="JE50" s="65">
        <f t="shared" si="62"/>
        <v>0</v>
      </c>
      <c r="JH50" t="str">
        <f t="shared" si="63"/>
        <v>Arrivée 16h30 hôtel</v>
      </c>
      <c r="JL50" s="27">
        <f t="shared" si="64"/>
        <v>0</v>
      </c>
      <c r="JM50" s="65">
        <f t="shared" si="64"/>
        <v>0</v>
      </c>
      <c r="JP50" t="str">
        <f t="shared" si="65"/>
        <v>Arrivée 16h30 hôtel</v>
      </c>
      <c r="JT50" s="27">
        <f t="shared" si="66"/>
        <v>0</v>
      </c>
      <c r="JU50" s="65">
        <f t="shared" si="66"/>
        <v>0</v>
      </c>
      <c r="JX50" t="s">
        <v>445</v>
      </c>
      <c r="JZ50" s="25">
        <v>300</v>
      </c>
      <c r="KA50" s="65">
        <v>300</v>
      </c>
      <c r="KD50" t="s">
        <v>445</v>
      </c>
      <c r="KF50" s="27">
        <f t="shared" si="67"/>
        <v>300</v>
      </c>
      <c r="KG50" s="65">
        <f t="shared" si="67"/>
        <v>300</v>
      </c>
      <c r="KJ50" t="s">
        <v>445</v>
      </c>
      <c r="KL50" s="27">
        <f t="shared" si="68"/>
        <v>300</v>
      </c>
      <c r="KM50" s="65">
        <f t="shared" si="68"/>
        <v>300</v>
      </c>
      <c r="KP50" t="s">
        <v>445</v>
      </c>
      <c r="KR50" s="27">
        <f t="shared" si="69"/>
        <v>300</v>
      </c>
      <c r="KS50" s="65">
        <f t="shared" si="69"/>
        <v>300</v>
      </c>
      <c r="KV50" s="25" t="s">
        <v>444</v>
      </c>
      <c r="KW50" s="25"/>
      <c r="LB50" s="25" t="s">
        <v>444</v>
      </c>
      <c r="LC50" s="25"/>
      <c r="LD50" s="27">
        <f t="shared" si="70"/>
        <v>0</v>
      </c>
      <c r="LE50" s="65">
        <f t="shared" si="70"/>
        <v>0</v>
      </c>
      <c r="LH50" t="str">
        <f t="shared" si="71"/>
        <v>Arrivée 16h30 hôtel</v>
      </c>
      <c r="LI50" s="25"/>
      <c r="LJ50" s="27">
        <f t="shared" si="72"/>
        <v>0</v>
      </c>
      <c r="LK50" s="65">
        <f t="shared" si="72"/>
        <v>0</v>
      </c>
      <c r="LN50" t="str">
        <f t="shared" si="73"/>
        <v>Arrivée 16h30 hôtel</v>
      </c>
      <c r="LO50" s="25"/>
      <c r="LP50" s="27">
        <f t="shared" si="74"/>
        <v>0</v>
      </c>
      <c r="LQ50" s="65">
        <f t="shared" si="74"/>
        <v>0</v>
      </c>
      <c r="LT50" s="25" t="s">
        <v>444</v>
      </c>
      <c r="LZ50" t="str">
        <f t="shared" si="75"/>
        <v>Arrivée 16h30 hôtel</v>
      </c>
      <c r="MB50" s="27">
        <f t="shared" si="76"/>
        <v>0</v>
      </c>
      <c r="MC50" s="65">
        <f t="shared" si="76"/>
        <v>0</v>
      </c>
      <c r="MF50" t="str">
        <f t="shared" si="77"/>
        <v>Arrivée 16h30 hôtel</v>
      </c>
      <c r="MH50" s="27">
        <f t="shared" si="78"/>
        <v>0</v>
      </c>
      <c r="MI50" s="65">
        <f t="shared" si="78"/>
        <v>0</v>
      </c>
      <c r="ML50" t="str">
        <f t="shared" si="79"/>
        <v>Arrivée 16h30 hôtel</v>
      </c>
      <c r="MN50" s="27">
        <f t="shared" si="80"/>
        <v>0</v>
      </c>
      <c r="MO50" s="65">
        <f t="shared" si="80"/>
        <v>0</v>
      </c>
      <c r="MQ50" t="s">
        <v>446</v>
      </c>
      <c r="MS50" s="65">
        <v>1215</v>
      </c>
      <c r="MT50" s="65">
        <v>0</v>
      </c>
      <c r="MW50" t="str">
        <f t="shared" si="81"/>
        <v>hotel the pud dee</v>
      </c>
      <c r="MY50" s="27">
        <f t="shared" si="82"/>
        <v>1215</v>
      </c>
      <c r="MZ50" s="65">
        <f t="shared" si="82"/>
        <v>0</v>
      </c>
      <c r="NC50" t="str">
        <f t="shared" si="83"/>
        <v>hotel the pud dee</v>
      </c>
      <c r="NE50" s="27">
        <f t="shared" si="84"/>
        <v>1215</v>
      </c>
      <c r="NF50" s="65">
        <f t="shared" si="84"/>
        <v>0</v>
      </c>
      <c r="NI50" t="str">
        <f t="shared" si="85"/>
        <v>hotel the pud dee</v>
      </c>
      <c r="NK50" s="27">
        <f t="shared" si="86"/>
        <v>1215</v>
      </c>
      <c r="NL50" s="65">
        <f t="shared" si="86"/>
        <v>0</v>
      </c>
      <c r="NN50" s="25" t="s">
        <v>298</v>
      </c>
      <c r="NP50" s="27"/>
      <c r="NQ50" s="65">
        <v>0</v>
      </c>
      <c r="NT50" t="str">
        <f t="shared" si="87"/>
        <v>Déjeuner sur place</v>
      </c>
      <c r="NV50" s="27">
        <f t="shared" si="88"/>
        <v>0</v>
      </c>
      <c r="NW50" s="65">
        <f t="shared" si="88"/>
        <v>0</v>
      </c>
      <c r="NZ50" t="str">
        <f t="shared" si="89"/>
        <v>Déjeuner sur place</v>
      </c>
      <c r="OB50" s="27">
        <f t="shared" si="90"/>
        <v>0</v>
      </c>
      <c r="OC50" s="65">
        <f t="shared" si="90"/>
        <v>0</v>
      </c>
      <c r="OF50" t="str">
        <f t="shared" si="91"/>
        <v>Déjeuner sur place</v>
      </c>
      <c r="OH50" s="27">
        <f t="shared" si="92"/>
        <v>0</v>
      </c>
      <c r="OI50" s="65">
        <f t="shared" si="92"/>
        <v>0</v>
      </c>
      <c r="OL50" s="25" t="s">
        <v>447</v>
      </c>
      <c r="ON50" s="27"/>
      <c r="OO50" s="65">
        <v>0</v>
      </c>
      <c r="OR50" t="str">
        <f t="shared" si="93"/>
        <v>Dîner chez l'habitant</v>
      </c>
      <c r="OT50" s="27">
        <f t="shared" si="94"/>
        <v>0</v>
      </c>
      <c r="OU50" s="65">
        <f t="shared" si="94"/>
        <v>0</v>
      </c>
      <c r="OX50" t="str">
        <f t="shared" si="95"/>
        <v>Dîner chez l'habitant</v>
      </c>
      <c r="OZ50" s="27">
        <f t="shared" si="96"/>
        <v>0</v>
      </c>
      <c r="PA50" s="65">
        <f t="shared" si="96"/>
        <v>0</v>
      </c>
      <c r="PD50" t="str">
        <f t="shared" si="97"/>
        <v>Dîner chez l'habitant</v>
      </c>
      <c r="PF50" s="27">
        <f t="shared" si="98"/>
        <v>0</v>
      </c>
      <c r="PG50" s="65">
        <f t="shared" si="98"/>
        <v>0</v>
      </c>
      <c r="PJ50" t="s">
        <v>299</v>
      </c>
      <c r="PL50" s="65"/>
      <c r="PM50" s="65">
        <v>4500</v>
      </c>
      <c r="PP50" t="str">
        <f t="shared" si="99"/>
        <v>van à la journée</v>
      </c>
      <c r="PR50">
        <f t="shared" si="100"/>
        <v>0</v>
      </c>
      <c r="PS50">
        <f t="shared" si="100"/>
        <v>4500</v>
      </c>
      <c r="PV50" t="str">
        <f t="shared" si="101"/>
        <v>van à la journée</v>
      </c>
      <c r="PX50">
        <f t="shared" si="102"/>
        <v>0</v>
      </c>
      <c r="PY50">
        <f t="shared" si="102"/>
        <v>4500</v>
      </c>
      <c r="QB50" t="str">
        <f t="shared" si="103"/>
        <v>van à la journée</v>
      </c>
      <c r="QD50">
        <f t="shared" si="104"/>
        <v>0</v>
      </c>
      <c r="QE50">
        <f t="shared" si="104"/>
        <v>4500</v>
      </c>
      <c r="QH50" t="s">
        <v>299</v>
      </c>
      <c r="QI50" s="65"/>
      <c r="QJ50" s="65">
        <v>4500</v>
      </c>
      <c r="QN50" t="str">
        <f t="shared" si="105"/>
        <v>van à la journée</v>
      </c>
      <c r="QO50">
        <f t="shared" si="105"/>
        <v>0</v>
      </c>
      <c r="QP50">
        <f t="shared" si="105"/>
        <v>4500</v>
      </c>
      <c r="QT50" t="str">
        <f t="shared" si="106"/>
        <v>van à la journée</v>
      </c>
      <c r="QU50">
        <f t="shared" si="106"/>
        <v>0</v>
      </c>
      <c r="QV50">
        <f t="shared" si="106"/>
        <v>4500</v>
      </c>
      <c r="QZ50" t="str">
        <f t="shared" si="107"/>
        <v>van à la journée</v>
      </c>
      <c r="RA50">
        <f t="shared" si="107"/>
        <v>0</v>
      </c>
      <c r="RB50">
        <f t="shared" si="107"/>
        <v>4500</v>
      </c>
      <c r="RD50" t="s">
        <v>299</v>
      </c>
      <c r="RE50" s="65"/>
      <c r="RF50" s="65">
        <v>4500</v>
      </c>
      <c r="RI50" t="str">
        <f t="shared" si="108"/>
        <v>van à la journée</v>
      </c>
      <c r="RJ50">
        <f t="shared" si="108"/>
        <v>0</v>
      </c>
      <c r="RK50">
        <f t="shared" si="108"/>
        <v>4500</v>
      </c>
      <c r="RN50" t="str">
        <f t="shared" si="109"/>
        <v>van à la journée</v>
      </c>
      <c r="RO50">
        <f t="shared" si="109"/>
        <v>0</v>
      </c>
      <c r="RP50">
        <f t="shared" si="109"/>
        <v>4500</v>
      </c>
      <c r="RS50" t="str">
        <f t="shared" si="110"/>
        <v>van à la journée</v>
      </c>
      <c r="RT50">
        <f t="shared" si="110"/>
        <v>0</v>
      </c>
      <c r="RU50">
        <f t="shared" si="110"/>
        <v>4500</v>
      </c>
      <c r="RV50" t="s">
        <v>436</v>
      </c>
      <c r="RW50" s="25" t="s">
        <v>258</v>
      </c>
      <c r="RX50" s="65">
        <v>50</v>
      </c>
      <c r="RY50" s="65">
        <v>30</v>
      </c>
      <c r="SA50" t="str">
        <f t="shared" si="111"/>
        <v>J6</v>
      </c>
      <c r="SB50" t="str">
        <f t="shared" si="111"/>
        <v>Départ à 8h30 pour Don Suthep + wat Phalat</v>
      </c>
      <c r="SC50">
        <f t="shared" si="111"/>
        <v>50</v>
      </c>
      <c r="SD50">
        <f t="shared" si="111"/>
        <v>30</v>
      </c>
      <c r="SF50" t="str">
        <f t="shared" si="112"/>
        <v>J6</v>
      </c>
      <c r="SG50" t="str">
        <f t="shared" si="112"/>
        <v>Départ à 8h30 pour Don Suthep + wat Phalat</v>
      </c>
      <c r="SH50">
        <f t="shared" si="112"/>
        <v>50</v>
      </c>
      <c r="SI50">
        <f t="shared" si="112"/>
        <v>30</v>
      </c>
      <c r="SK50" t="str">
        <f t="shared" si="113"/>
        <v>J6</v>
      </c>
      <c r="SL50" t="str">
        <f t="shared" si="113"/>
        <v>Départ à 8h30 pour Don Suthep + wat Phalat</v>
      </c>
      <c r="SM50">
        <f t="shared" si="113"/>
        <v>50</v>
      </c>
      <c r="SN50">
        <f t="shared" si="113"/>
        <v>30</v>
      </c>
      <c r="SR50" t="s">
        <v>299</v>
      </c>
      <c r="ST50" s="65">
        <v>3500</v>
      </c>
      <c r="SW50" t="str">
        <f t="shared" si="114"/>
        <v>van à la journée</v>
      </c>
      <c r="SX50">
        <f t="shared" si="114"/>
        <v>0</v>
      </c>
      <c r="SY50">
        <f t="shared" si="114"/>
        <v>3500</v>
      </c>
      <c r="TB50" t="str">
        <f t="shared" si="115"/>
        <v>van à la journée</v>
      </c>
      <c r="TC50">
        <f t="shared" si="115"/>
        <v>0</v>
      </c>
      <c r="TD50">
        <f t="shared" si="115"/>
        <v>3500</v>
      </c>
      <c r="TG50" t="str">
        <f t="shared" si="116"/>
        <v>van à la journée</v>
      </c>
      <c r="TH50">
        <f t="shared" si="116"/>
        <v>0</v>
      </c>
      <c r="TI50">
        <f t="shared" si="116"/>
        <v>3500</v>
      </c>
    </row>
    <row r="51" spans="1:529" x14ac:dyDescent="0.25">
      <c r="B51" t="s">
        <v>448</v>
      </c>
      <c r="G51" s="27">
        <v>0</v>
      </c>
      <c r="I51" t="str">
        <f t="shared" si="1"/>
        <v/>
      </c>
      <c r="J51" t="str">
        <f t="shared" si="2"/>
        <v>Déjeuner à l'hôtel</v>
      </c>
      <c r="N51" s="27">
        <f t="shared" si="3"/>
        <v>0</v>
      </c>
      <c r="O51" s="27">
        <f t="shared" si="3"/>
        <v>0</v>
      </c>
      <c r="P51" s="27"/>
      <c r="Q51" t="str">
        <f t="shared" si="4"/>
        <v/>
      </c>
      <c r="R51" t="str">
        <f t="shared" si="4"/>
        <v>Déjeuner à l'hôtel</v>
      </c>
      <c r="V51" s="27">
        <f t="shared" si="5"/>
        <v>0</v>
      </c>
      <c r="W51" s="27">
        <f t="shared" si="5"/>
        <v>0</v>
      </c>
      <c r="X51" s="27"/>
      <c r="Y51" t="str">
        <f t="shared" si="6"/>
        <v/>
      </c>
      <c r="Z51" t="str">
        <f t="shared" si="6"/>
        <v>Déjeuner à l'hôtel</v>
      </c>
      <c r="AD51" s="27">
        <f t="shared" si="7"/>
        <v>0</v>
      </c>
      <c r="AE51" s="27">
        <f t="shared" si="7"/>
        <v>0</v>
      </c>
      <c r="AG51" t="s">
        <v>449</v>
      </c>
      <c r="AI51" s="27"/>
      <c r="AJ51" s="27">
        <v>0</v>
      </c>
      <c r="AK51" s="27"/>
      <c r="AL51" t="str">
        <f t="shared" si="8"/>
        <v/>
      </c>
      <c r="AM51" t="str">
        <f t="shared" si="9"/>
        <v>Déjeuner au marché</v>
      </c>
      <c r="AO51" s="27">
        <f t="shared" si="10"/>
        <v>0</v>
      </c>
      <c r="AP51" s="27">
        <f t="shared" si="10"/>
        <v>0</v>
      </c>
      <c r="AQ51" s="27"/>
      <c r="AR51" t="str">
        <f t="shared" si="11"/>
        <v/>
      </c>
      <c r="AS51" t="str">
        <f t="shared" si="11"/>
        <v>Déjeuner au marché</v>
      </c>
      <c r="AU51" s="27">
        <f t="shared" si="12"/>
        <v>0</v>
      </c>
      <c r="AV51" s="27">
        <f t="shared" si="12"/>
        <v>0</v>
      </c>
      <c r="AW51" s="27"/>
      <c r="AX51" t="str">
        <f t="shared" si="13"/>
        <v/>
      </c>
      <c r="AY51" t="str">
        <f t="shared" si="13"/>
        <v>Déjeuner au marché</v>
      </c>
      <c r="BA51" s="27">
        <f t="shared" si="14"/>
        <v>0</v>
      </c>
      <c r="BB51" s="27">
        <f t="shared" si="14"/>
        <v>0</v>
      </c>
      <c r="BC51" s="27"/>
      <c r="BE51" t="s">
        <v>450</v>
      </c>
      <c r="BF51" s="27"/>
      <c r="BG51" s="27">
        <v>0</v>
      </c>
      <c r="BH51" s="65"/>
      <c r="BI51" t="str">
        <f t="shared" si="15"/>
        <v/>
      </c>
      <c r="BJ51" t="str">
        <f t="shared" si="16"/>
        <v xml:space="preserve">Déjeuner aéroport </v>
      </c>
      <c r="BK51" s="27">
        <f t="shared" si="16"/>
        <v>0</v>
      </c>
      <c r="BL51" s="27">
        <f t="shared" si="16"/>
        <v>0</v>
      </c>
      <c r="BM51" s="27"/>
      <c r="BN51" t="str">
        <f t="shared" si="17"/>
        <v/>
      </c>
      <c r="BO51" t="str">
        <f t="shared" si="17"/>
        <v xml:space="preserve">Déjeuner aéroport </v>
      </c>
      <c r="BP51" s="27">
        <f t="shared" si="17"/>
        <v>0</v>
      </c>
      <c r="BQ51" s="27">
        <f t="shared" si="17"/>
        <v>0</v>
      </c>
      <c r="BR51" s="27"/>
      <c r="BS51" s="27" t="str">
        <f t="shared" si="18"/>
        <v/>
      </c>
      <c r="BT51" t="str">
        <f t="shared" si="18"/>
        <v xml:space="preserve">Déjeuner aéroport </v>
      </c>
      <c r="BU51" s="27">
        <f t="shared" si="18"/>
        <v>0</v>
      </c>
      <c r="BV51" s="27">
        <f t="shared" si="18"/>
        <v>0</v>
      </c>
      <c r="BX51" t="s">
        <v>449</v>
      </c>
      <c r="BY51" s="27"/>
      <c r="BZ51" s="27">
        <v>0</v>
      </c>
      <c r="CA51" s="65"/>
      <c r="CB51" t="str">
        <f t="shared" si="19"/>
        <v/>
      </c>
      <c r="CC51" t="str">
        <f t="shared" si="20"/>
        <v>Déjeuner au marché</v>
      </c>
      <c r="CD51" s="27">
        <f t="shared" si="20"/>
        <v>0</v>
      </c>
      <c r="CE51" s="27">
        <f t="shared" si="20"/>
        <v>0</v>
      </c>
      <c r="CF51" s="27"/>
      <c r="CG51" t="str">
        <f t="shared" si="21"/>
        <v/>
      </c>
      <c r="CH51" t="str">
        <f t="shared" si="21"/>
        <v>Déjeuner au marché</v>
      </c>
      <c r="CI51" s="27">
        <f t="shared" si="22"/>
        <v>0</v>
      </c>
      <c r="CJ51" s="27">
        <f t="shared" si="23"/>
        <v>0</v>
      </c>
      <c r="CK51" s="27"/>
      <c r="CL51" t="str">
        <f t="shared" si="24"/>
        <v/>
      </c>
      <c r="CM51" t="str">
        <f t="shared" si="24"/>
        <v>Déjeuner au marché</v>
      </c>
      <c r="CN51" s="27">
        <f t="shared" si="24"/>
        <v>0</v>
      </c>
      <c r="CO51" s="27">
        <f t="shared" si="24"/>
        <v>0</v>
      </c>
      <c r="CP51" s="27"/>
      <c r="CR51" t="s">
        <v>451</v>
      </c>
      <c r="CS51" s="27"/>
      <c r="CT51" s="27">
        <v>1000</v>
      </c>
      <c r="CU51" s="65"/>
      <c r="CV51" t="str">
        <f t="shared" si="25"/>
        <v/>
      </c>
      <c r="CW51" t="str">
        <f t="shared" si="26"/>
        <v>van bagages don muang</v>
      </c>
      <c r="CX51" s="27">
        <f t="shared" si="26"/>
        <v>0</v>
      </c>
      <c r="CY51" s="27">
        <f t="shared" si="26"/>
        <v>1000</v>
      </c>
      <c r="CZ51" s="27"/>
      <c r="DA51" t="str">
        <f t="shared" si="27"/>
        <v/>
      </c>
      <c r="DB51" t="str">
        <f t="shared" si="28"/>
        <v>van bagages don muang</v>
      </c>
      <c r="DC51" s="27">
        <f t="shared" si="28"/>
        <v>0</v>
      </c>
      <c r="DD51" s="27">
        <f t="shared" si="28"/>
        <v>1000</v>
      </c>
      <c r="DE51" s="27"/>
      <c r="DF51" t="str">
        <f t="shared" si="29"/>
        <v/>
      </c>
      <c r="DG51" t="str">
        <f t="shared" si="30"/>
        <v>van bagages don muang</v>
      </c>
      <c r="DH51" s="27">
        <f t="shared" si="30"/>
        <v>0</v>
      </c>
      <c r="DI51" s="27">
        <f t="shared" si="30"/>
        <v>1000</v>
      </c>
      <c r="DJ51" s="27"/>
      <c r="DL51" t="s">
        <v>451</v>
      </c>
      <c r="DM51" s="27"/>
      <c r="DN51" s="27">
        <v>1000</v>
      </c>
      <c r="DP51" t="str">
        <f t="shared" si="31"/>
        <v/>
      </c>
      <c r="DQ51" t="str">
        <f t="shared" si="32"/>
        <v>van bagages don muang</v>
      </c>
      <c r="DR51" s="27">
        <f t="shared" si="32"/>
        <v>0</v>
      </c>
      <c r="DS51" s="27">
        <f t="shared" si="32"/>
        <v>1000</v>
      </c>
      <c r="DU51" t="str">
        <f t="shared" si="33"/>
        <v/>
      </c>
      <c r="DV51" t="str">
        <f t="shared" si="33"/>
        <v>van bagages don muang</v>
      </c>
      <c r="DW51" s="27">
        <f t="shared" si="33"/>
        <v>0</v>
      </c>
      <c r="DX51" s="27">
        <f t="shared" si="33"/>
        <v>1000</v>
      </c>
      <c r="DZ51" t="str">
        <f t="shared" si="34"/>
        <v/>
      </c>
      <c r="EA51" t="str">
        <f t="shared" si="34"/>
        <v>van bagages don muang</v>
      </c>
      <c r="EB51" s="27">
        <f t="shared" si="34"/>
        <v>0</v>
      </c>
      <c r="EC51" s="27">
        <f t="shared" si="34"/>
        <v>1000</v>
      </c>
      <c r="EF51" t="s">
        <v>452</v>
      </c>
      <c r="EH51" s="27">
        <v>0</v>
      </c>
      <c r="EJ51" t="str">
        <f t="shared" si="35"/>
        <v/>
      </c>
      <c r="EK51" t="str">
        <f t="shared" si="36"/>
        <v>Dîner sur place</v>
      </c>
      <c r="EL51" s="27">
        <f t="shared" si="36"/>
        <v>0</v>
      </c>
      <c r="EM51" s="27">
        <f t="shared" si="36"/>
        <v>0</v>
      </c>
      <c r="EO51" t="str">
        <f t="shared" si="37"/>
        <v/>
      </c>
      <c r="EP51" t="str">
        <f t="shared" si="37"/>
        <v>Dîner sur place</v>
      </c>
      <c r="EQ51" s="27">
        <f t="shared" si="37"/>
        <v>0</v>
      </c>
      <c r="ER51" s="27">
        <f t="shared" si="37"/>
        <v>0</v>
      </c>
      <c r="ET51" t="str">
        <f t="shared" si="38"/>
        <v/>
      </c>
      <c r="EU51" t="str">
        <f t="shared" si="38"/>
        <v>Dîner sur place</v>
      </c>
      <c r="EV51" s="27">
        <f t="shared" si="38"/>
        <v>0</v>
      </c>
      <c r="EW51" s="27">
        <f t="shared" si="38"/>
        <v>0</v>
      </c>
      <c r="EZ51" t="s">
        <v>452</v>
      </c>
      <c r="FB51" s="27">
        <v>0</v>
      </c>
      <c r="FD51" t="str">
        <f t="shared" si="39"/>
        <v/>
      </c>
      <c r="FE51" t="str">
        <f t="shared" si="40"/>
        <v>Dîner sur place</v>
      </c>
      <c r="FF51" s="27">
        <f t="shared" si="40"/>
        <v>0</v>
      </c>
      <c r="FG51" s="27">
        <f t="shared" si="40"/>
        <v>0</v>
      </c>
      <c r="FI51" t="str">
        <f t="shared" si="41"/>
        <v/>
      </c>
      <c r="FJ51" t="str">
        <f t="shared" si="41"/>
        <v>Dîner sur place</v>
      </c>
      <c r="FK51" s="27">
        <f t="shared" si="41"/>
        <v>0</v>
      </c>
      <c r="FL51" s="27">
        <f t="shared" si="41"/>
        <v>0</v>
      </c>
      <c r="FN51" t="str">
        <f t="shared" si="42"/>
        <v/>
      </c>
      <c r="FO51" t="str">
        <f t="shared" si="42"/>
        <v>Dîner sur place</v>
      </c>
      <c r="FP51" s="27">
        <f t="shared" si="42"/>
        <v>0</v>
      </c>
      <c r="FQ51" s="27">
        <f t="shared" si="42"/>
        <v>0</v>
      </c>
      <c r="FS51" t="s">
        <v>452</v>
      </c>
      <c r="FU51" s="27">
        <v>0</v>
      </c>
      <c r="FW51" t="str">
        <f t="shared" si="43"/>
        <v/>
      </c>
      <c r="FX51" t="str">
        <f t="shared" si="44"/>
        <v>Dîner sur place</v>
      </c>
      <c r="FY51" s="27">
        <f t="shared" si="44"/>
        <v>0</v>
      </c>
      <c r="FZ51" s="27">
        <f t="shared" si="44"/>
        <v>0</v>
      </c>
      <c r="GB51" t="str">
        <f t="shared" si="45"/>
        <v/>
      </c>
      <c r="GC51" t="str">
        <f t="shared" si="45"/>
        <v>Dîner sur place</v>
      </c>
      <c r="GD51" s="27">
        <f t="shared" si="45"/>
        <v>0</v>
      </c>
      <c r="GE51" s="27">
        <f t="shared" si="45"/>
        <v>0</v>
      </c>
      <c r="GG51" t="str">
        <f t="shared" si="46"/>
        <v/>
      </c>
      <c r="GH51" t="str">
        <f t="shared" si="46"/>
        <v>Dîner sur place</v>
      </c>
      <c r="GI51" s="27">
        <f t="shared" si="46"/>
        <v>0</v>
      </c>
      <c r="GJ51" s="27">
        <f t="shared" si="46"/>
        <v>0</v>
      </c>
      <c r="GL51" t="s">
        <v>452</v>
      </c>
      <c r="GN51" s="27">
        <v>0</v>
      </c>
      <c r="GP51" t="str">
        <f t="shared" si="47"/>
        <v/>
      </c>
      <c r="GQ51" t="str">
        <f t="shared" si="48"/>
        <v>Dîner sur place</v>
      </c>
      <c r="GR51" s="27">
        <f t="shared" si="48"/>
        <v>0</v>
      </c>
      <c r="GS51" s="27">
        <f t="shared" si="48"/>
        <v>0</v>
      </c>
      <c r="GU51" t="str">
        <f t="shared" si="49"/>
        <v/>
      </c>
      <c r="GV51" t="str">
        <f t="shared" si="49"/>
        <v>Dîner sur place</v>
      </c>
      <c r="GW51" s="27">
        <f t="shared" si="49"/>
        <v>0</v>
      </c>
      <c r="GX51" s="27">
        <f t="shared" si="49"/>
        <v>0</v>
      </c>
      <c r="GZ51" t="str">
        <f t="shared" si="50"/>
        <v/>
      </c>
      <c r="HA51" t="str">
        <f t="shared" si="50"/>
        <v>Dîner sur place</v>
      </c>
      <c r="HB51" s="27">
        <f t="shared" si="50"/>
        <v>0</v>
      </c>
      <c r="HC51" s="27">
        <f t="shared" si="50"/>
        <v>0</v>
      </c>
      <c r="HE51" t="s">
        <v>236</v>
      </c>
      <c r="HF51" s="27">
        <v>1620</v>
      </c>
      <c r="HG51" s="27">
        <v>0</v>
      </c>
      <c r="HI51" t="str">
        <f t="shared" si="51"/>
        <v/>
      </c>
      <c r="HJ51" t="str">
        <f t="shared" si="52"/>
        <v>Hôtel New Siam Palace ville</v>
      </c>
      <c r="HK51">
        <f t="shared" si="52"/>
        <v>1620</v>
      </c>
      <c r="HL51">
        <f t="shared" si="52"/>
        <v>0</v>
      </c>
      <c r="HN51" t="str">
        <f t="shared" si="53"/>
        <v/>
      </c>
      <c r="HO51" t="str">
        <f t="shared" si="53"/>
        <v>Hôtel New Siam Palace ville</v>
      </c>
      <c r="HP51">
        <f t="shared" si="53"/>
        <v>1620</v>
      </c>
      <c r="HQ51">
        <f t="shared" si="53"/>
        <v>0</v>
      </c>
      <c r="HS51" t="str">
        <f t="shared" si="54"/>
        <v/>
      </c>
      <c r="HT51" t="str">
        <f t="shared" si="54"/>
        <v>Hôtel New Siam Palace ville</v>
      </c>
      <c r="HU51">
        <f t="shared" si="54"/>
        <v>1620</v>
      </c>
      <c r="HV51">
        <f t="shared" si="54"/>
        <v>0</v>
      </c>
      <c r="HX51" t="s">
        <v>236</v>
      </c>
      <c r="HY51" s="27">
        <v>1620</v>
      </c>
      <c r="HZ51" s="27">
        <v>0</v>
      </c>
      <c r="IB51" t="str">
        <f t="shared" si="55"/>
        <v/>
      </c>
      <c r="IC51" t="str">
        <f t="shared" si="56"/>
        <v>Hôtel New Siam Palace ville</v>
      </c>
      <c r="ID51">
        <f t="shared" si="56"/>
        <v>1620</v>
      </c>
      <c r="IE51">
        <f t="shared" si="56"/>
        <v>0</v>
      </c>
      <c r="IG51" t="str">
        <f t="shared" si="57"/>
        <v/>
      </c>
      <c r="IH51" t="str">
        <f t="shared" si="58"/>
        <v>Hôtel New Siam Palace ville</v>
      </c>
      <c r="II51">
        <f t="shared" si="58"/>
        <v>1620</v>
      </c>
      <c r="IJ51">
        <f t="shared" si="58"/>
        <v>0</v>
      </c>
      <c r="IL51" t="str">
        <f t="shared" si="59"/>
        <v/>
      </c>
      <c r="IM51" t="str">
        <f t="shared" si="60"/>
        <v>Hôtel New Siam Palace ville</v>
      </c>
      <c r="IN51">
        <f t="shared" si="60"/>
        <v>1620</v>
      </c>
      <c r="IO51">
        <f t="shared" si="60"/>
        <v>0</v>
      </c>
      <c r="IR51" t="s">
        <v>453</v>
      </c>
      <c r="IV51">
        <v>1600</v>
      </c>
      <c r="IW51" s="27">
        <v>0</v>
      </c>
      <c r="IZ51" t="str">
        <f t="shared" si="61"/>
        <v>Hotel good times resort</v>
      </c>
      <c r="JD51" s="27">
        <f t="shared" si="62"/>
        <v>1600</v>
      </c>
      <c r="JE51" s="65">
        <f t="shared" si="62"/>
        <v>0</v>
      </c>
      <c r="JH51" t="str">
        <f t="shared" si="63"/>
        <v>Hotel good times resort</v>
      </c>
      <c r="JL51" s="27">
        <f t="shared" si="64"/>
        <v>1600</v>
      </c>
      <c r="JM51" s="65">
        <f t="shared" si="64"/>
        <v>0</v>
      </c>
      <c r="JP51" t="str">
        <f t="shared" si="65"/>
        <v>Hotel good times resort</v>
      </c>
      <c r="JT51" s="27">
        <f t="shared" si="66"/>
        <v>1600</v>
      </c>
      <c r="JU51" s="65">
        <f t="shared" si="66"/>
        <v>0</v>
      </c>
      <c r="JX51" t="s">
        <v>251</v>
      </c>
      <c r="JZ51" s="27">
        <v>1600</v>
      </c>
      <c r="KA51" s="27">
        <v>0</v>
      </c>
      <c r="KD51" t="s">
        <v>251</v>
      </c>
      <c r="KF51" s="27">
        <f t="shared" si="67"/>
        <v>1600</v>
      </c>
      <c r="KG51" s="65">
        <f t="shared" si="67"/>
        <v>0</v>
      </c>
      <c r="KJ51" t="s">
        <v>251</v>
      </c>
      <c r="KL51" s="27">
        <f t="shared" si="68"/>
        <v>1600</v>
      </c>
      <c r="KM51" s="65">
        <f t="shared" si="68"/>
        <v>0</v>
      </c>
      <c r="KP51" t="s">
        <v>251</v>
      </c>
      <c r="KR51" s="27">
        <f t="shared" si="69"/>
        <v>1600</v>
      </c>
      <c r="KS51" s="65">
        <f t="shared" si="69"/>
        <v>0</v>
      </c>
      <c r="KV51" t="s">
        <v>453</v>
      </c>
      <c r="KX51">
        <v>1600</v>
      </c>
      <c r="KY51" s="27">
        <v>0</v>
      </c>
      <c r="LB51" t="s">
        <v>453</v>
      </c>
      <c r="LD51" s="27">
        <f t="shared" si="70"/>
        <v>1600</v>
      </c>
      <c r="LE51" s="65">
        <f t="shared" si="70"/>
        <v>0</v>
      </c>
      <c r="LH51" t="str">
        <f t="shared" si="71"/>
        <v>Hotel good times resort</v>
      </c>
      <c r="LJ51" s="27">
        <f t="shared" si="72"/>
        <v>1600</v>
      </c>
      <c r="LK51" s="65">
        <f t="shared" si="72"/>
        <v>0</v>
      </c>
      <c r="LN51" t="str">
        <f t="shared" si="73"/>
        <v>Hotel good times resort</v>
      </c>
      <c r="LP51" s="27">
        <f t="shared" si="74"/>
        <v>1600</v>
      </c>
      <c r="LQ51" s="65">
        <f t="shared" si="74"/>
        <v>0</v>
      </c>
      <c r="LT51" t="s">
        <v>453</v>
      </c>
      <c r="LV51">
        <v>1600</v>
      </c>
      <c r="LW51" s="27">
        <v>0</v>
      </c>
      <c r="LZ51" t="str">
        <f t="shared" si="75"/>
        <v>Hotel good times resort</v>
      </c>
      <c r="MB51" s="27">
        <f t="shared" si="76"/>
        <v>1600</v>
      </c>
      <c r="MC51" s="65">
        <f t="shared" si="76"/>
        <v>0</v>
      </c>
      <c r="MF51" t="str">
        <f t="shared" si="77"/>
        <v>Hotel good times resort</v>
      </c>
      <c r="MH51" s="27">
        <f t="shared" si="78"/>
        <v>1600</v>
      </c>
      <c r="MI51" s="65">
        <f t="shared" si="78"/>
        <v>0</v>
      </c>
      <c r="ML51" t="str">
        <f t="shared" si="79"/>
        <v>Hotel good times resort</v>
      </c>
      <c r="MN51" s="27">
        <f t="shared" si="80"/>
        <v>1600</v>
      </c>
      <c r="MO51" s="65">
        <f t="shared" si="80"/>
        <v>0</v>
      </c>
      <c r="MQ51" t="s">
        <v>454</v>
      </c>
      <c r="MS51" s="65"/>
      <c r="MT51" s="65">
        <v>0</v>
      </c>
      <c r="MW51" t="str">
        <f t="shared" si="81"/>
        <v>Dîner vieille ville</v>
      </c>
      <c r="MY51" s="27">
        <f t="shared" si="82"/>
        <v>0</v>
      </c>
      <c r="MZ51" s="65">
        <f t="shared" si="82"/>
        <v>0</v>
      </c>
      <c r="NC51" t="str">
        <f t="shared" si="83"/>
        <v>Dîner vieille ville</v>
      </c>
      <c r="NE51" s="27">
        <f t="shared" si="84"/>
        <v>0</v>
      </c>
      <c r="NF51" s="65">
        <f t="shared" si="84"/>
        <v>0</v>
      </c>
      <c r="NI51" t="str">
        <f t="shared" si="85"/>
        <v>Dîner vieille ville</v>
      </c>
      <c r="NK51" s="27">
        <f t="shared" si="86"/>
        <v>0</v>
      </c>
      <c r="NL51" s="65">
        <f t="shared" si="86"/>
        <v>0</v>
      </c>
      <c r="NN51" s="25" t="s">
        <v>306</v>
      </c>
      <c r="NP51" s="27">
        <v>0</v>
      </c>
      <c r="NQ51" s="65">
        <v>3500</v>
      </c>
      <c r="NT51" t="str">
        <f t="shared" si="87"/>
        <v>Van pour retour thaton</v>
      </c>
      <c r="NV51" s="27">
        <f t="shared" si="88"/>
        <v>0</v>
      </c>
      <c r="NW51" s="65">
        <f t="shared" si="88"/>
        <v>3500</v>
      </c>
      <c r="NZ51" t="str">
        <f t="shared" si="89"/>
        <v>Van pour retour thaton</v>
      </c>
      <c r="OB51" s="27">
        <f t="shared" si="90"/>
        <v>0</v>
      </c>
      <c r="OC51" s="65">
        <f t="shared" si="90"/>
        <v>3500</v>
      </c>
      <c r="OF51" t="str">
        <f t="shared" si="91"/>
        <v>Van pour retour thaton</v>
      </c>
      <c r="OH51" s="27">
        <f t="shared" si="92"/>
        <v>0</v>
      </c>
      <c r="OI51" s="65">
        <f t="shared" si="92"/>
        <v>3500</v>
      </c>
      <c r="OL51" s="25" t="s">
        <v>299</v>
      </c>
      <c r="ON51" s="27"/>
      <c r="OO51" s="65">
        <v>2500</v>
      </c>
      <c r="OR51" t="str">
        <f t="shared" si="93"/>
        <v>van à la journée</v>
      </c>
      <c r="OT51" s="27">
        <f t="shared" si="94"/>
        <v>0</v>
      </c>
      <c r="OU51" s="65">
        <f t="shared" si="94"/>
        <v>2500</v>
      </c>
      <c r="OX51" t="str">
        <f t="shared" si="95"/>
        <v>van à la journée</v>
      </c>
      <c r="OZ51" s="27">
        <f t="shared" si="96"/>
        <v>0</v>
      </c>
      <c r="PA51" s="65">
        <f t="shared" si="96"/>
        <v>2500</v>
      </c>
      <c r="PD51" t="str">
        <f t="shared" si="97"/>
        <v>van à la journée</v>
      </c>
      <c r="PF51" s="27">
        <f t="shared" si="98"/>
        <v>0</v>
      </c>
      <c r="PG51" s="65">
        <f t="shared" si="98"/>
        <v>2500</v>
      </c>
      <c r="PI51" t="s">
        <v>387</v>
      </c>
      <c r="PJ51" t="s">
        <v>455</v>
      </c>
      <c r="PO51" t="s">
        <v>387</v>
      </c>
      <c r="PP51" t="str">
        <f t="shared" si="99"/>
        <v>Offrandes aux moines à 6h</v>
      </c>
      <c r="PR51">
        <f t="shared" si="100"/>
        <v>0</v>
      </c>
      <c r="PS51">
        <f t="shared" si="100"/>
        <v>0</v>
      </c>
      <c r="PU51" t="s">
        <v>387</v>
      </c>
      <c r="PV51" t="str">
        <f t="shared" si="101"/>
        <v>Offrandes aux moines à 6h</v>
      </c>
      <c r="PX51">
        <f t="shared" si="102"/>
        <v>0</v>
      </c>
      <c r="PY51">
        <f t="shared" si="102"/>
        <v>0</v>
      </c>
      <c r="QA51" t="s">
        <v>387</v>
      </c>
      <c r="QB51" t="str">
        <f t="shared" si="103"/>
        <v>Offrandes aux moines à 6h</v>
      </c>
      <c r="QD51">
        <f t="shared" si="104"/>
        <v>0</v>
      </c>
      <c r="QE51">
        <f t="shared" si="104"/>
        <v>0</v>
      </c>
      <c r="QG51" t="s">
        <v>387</v>
      </c>
      <c r="QH51" t="s">
        <v>455</v>
      </c>
      <c r="QM51" t="s">
        <v>387</v>
      </c>
      <c r="QN51" t="str">
        <f t="shared" si="105"/>
        <v>Offrandes aux moines à 6h</v>
      </c>
      <c r="QO51">
        <f t="shared" si="105"/>
        <v>0</v>
      </c>
      <c r="QP51">
        <f t="shared" si="105"/>
        <v>0</v>
      </c>
      <c r="QS51" t="s">
        <v>387</v>
      </c>
      <c r="QT51" t="str">
        <f t="shared" si="106"/>
        <v>Offrandes aux moines à 6h</v>
      </c>
      <c r="QU51">
        <f t="shared" si="106"/>
        <v>0</v>
      </c>
      <c r="QV51">
        <f t="shared" si="106"/>
        <v>0</v>
      </c>
      <c r="QY51" t="s">
        <v>387</v>
      </c>
      <c r="QZ51" t="str">
        <f t="shared" si="107"/>
        <v>Offrandes aux moines à 6h</v>
      </c>
      <c r="RA51">
        <f t="shared" si="107"/>
        <v>0</v>
      </c>
      <c r="RB51">
        <f t="shared" si="107"/>
        <v>0</v>
      </c>
      <c r="RC51" t="s">
        <v>387</v>
      </c>
      <c r="RD51" t="s">
        <v>455</v>
      </c>
      <c r="RH51" t="s">
        <v>387</v>
      </c>
      <c r="RI51" t="str">
        <f t="shared" si="108"/>
        <v>Offrandes aux moines à 6h</v>
      </c>
      <c r="RJ51">
        <f t="shared" si="108"/>
        <v>0</v>
      </c>
      <c r="RK51">
        <f t="shared" si="108"/>
        <v>0</v>
      </c>
      <c r="RM51" t="s">
        <v>387</v>
      </c>
      <c r="RN51" t="str">
        <f t="shared" si="109"/>
        <v>Offrandes aux moines à 6h</v>
      </c>
      <c r="RO51">
        <f t="shared" si="109"/>
        <v>0</v>
      </c>
      <c r="RP51">
        <f t="shared" si="109"/>
        <v>0</v>
      </c>
      <c r="RR51" t="s">
        <v>387</v>
      </c>
      <c r="RS51" t="str">
        <f t="shared" si="110"/>
        <v>Offrandes aux moines à 6h</v>
      </c>
      <c r="RT51">
        <f t="shared" si="110"/>
        <v>0</v>
      </c>
      <c r="RU51">
        <f t="shared" si="110"/>
        <v>0</v>
      </c>
      <c r="RW51" s="25" t="s">
        <v>267</v>
      </c>
      <c r="RX51" s="65"/>
      <c r="RY51" s="65">
        <v>3500</v>
      </c>
      <c r="SA51">
        <f t="shared" si="111"/>
        <v>0</v>
      </c>
      <c r="SB51" t="str">
        <f t="shared" si="111"/>
        <v>Taxi à la journée</v>
      </c>
      <c r="SC51">
        <f t="shared" si="111"/>
        <v>0</v>
      </c>
      <c r="SD51">
        <f t="shared" si="111"/>
        <v>3500</v>
      </c>
      <c r="SF51">
        <f t="shared" si="112"/>
        <v>0</v>
      </c>
      <c r="SG51" t="str">
        <f t="shared" si="112"/>
        <v>Taxi à la journée</v>
      </c>
      <c r="SH51">
        <f t="shared" si="112"/>
        <v>0</v>
      </c>
      <c r="SI51">
        <f t="shared" si="112"/>
        <v>3500</v>
      </c>
      <c r="SK51">
        <f t="shared" si="113"/>
        <v>0</v>
      </c>
      <c r="SL51" t="str">
        <f t="shared" si="113"/>
        <v>Taxi à la journée</v>
      </c>
      <c r="SM51">
        <f t="shared" si="113"/>
        <v>0</v>
      </c>
      <c r="SN51">
        <f t="shared" si="113"/>
        <v>3500</v>
      </c>
      <c r="SR51" s="25" t="s">
        <v>456</v>
      </c>
      <c r="SS51">
        <v>1400</v>
      </c>
      <c r="SW51" t="str">
        <f t="shared" si="114"/>
        <v>Siam Tara resort chiang khong</v>
      </c>
      <c r="SX51">
        <f t="shared" si="114"/>
        <v>1400</v>
      </c>
      <c r="SY51">
        <f t="shared" si="114"/>
        <v>0</v>
      </c>
      <c r="TB51" t="str">
        <f t="shared" si="115"/>
        <v>Siam Tara resort chiang khong</v>
      </c>
      <c r="TC51">
        <f t="shared" si="115"/>
        <v>1400</v>
      </c>
      <c r="TD51">
        <f t="shared" si="115"/>
        <v>0</v>
      </c>
      <c r="TG51" t="str">
        <f t="shared" si="116"/>
        <v>Siam Tara resort chiang khong</v>
      </c>
      <c r="TH51">
        <f t="shared" si="116"/>
        <v>1400</v>
      </c>
      <c r="TI51">
        <f t="shared" si="116"/>
        <v>0</v>
      </c>
    </row>
    <row r="52" spans="1:529" x14ac:dyDescent="0.25">
      <c r="B52" t="s">
        <v>355</v>
      </c>
      <c r="F52" s="27"/>
      <c r="G52" s="27">
        <v>0</v>
      </c>
      <c r="I52" t="str">
        <f t="shared" si="1"/>
        <v/>
      </c>
      <c r="J52" t="str">
        <f t="shared" si="2"/>
        <v>Dîner le soir à l'hôtel ou à proximité</v>
      </c>
      <c r="N52" s="27">
        <f t="shared" si="3"/>
        <v>0</v>
      </c>
      <c r="O52" s="27">
        <f t="shared" si="3"/>
        <v>0</v>
      </c>
      <c r="P52" s="27"/>
      <c r="Q52" t="str">
        <f t="shared" si="4"/>
        <v/>
      </c>
      <c r="R52" t="str">
        <f t="shared" si="4"/>
        <v>Dîner le soir à l'hôtel ou à proximité</v>
      </c>
      <c r="V52" s="27">
        <f t="shared" si="5"/>
        <v>0</v>
      </c>
      <c r="W52" s="27">
        <f t="shared" si="5"/>
        <v>0</v>
      </c>
      <c r="X52" s="27"/>
      <c r="Y52" t="str">
        <f t="shared" si="6"/>
        <v/>
      </c>
      <c r="Z52" t="str">
        <f t="shared" si="6"/>
        <v>Dîner le soir à l'hôtel ou à proximité</v>
      </c>
      <c r="AD52" s="27">
        <f t="shared" si="7"/>
        <v>0</v>
      </c>
      <c r="AE52" s="27">
        <f t="shared" si="7"/>
        <v>0</v>
      </c>
      <c r="AG52" t="s">
        <v>457</v>
      </c>
      <c r="AJ52" s="27">
        <v>0</v>
      </c>
      <c r="AK52" s="27"/>
      <c r="AL52" t="str">
        <f t="shared" si="8"/>
        <v/>
      </c>
      <c r="AM52" t="str">
        <f t="shared" si="9"/>
        <v>Dîner libre</v>
      </c>
      <c r="AO52" s="27">
        <f t="shared" si="10"/>
        <v>0</v>
      </c>
      <c r="AP52" s="27">
        <f t="shared" si="10"/>
        <v>0</v>
      </c>
      <c r="AQ52" s="27"/>
      <c r="AR52" t="str">
        <f t="shared" si="11"/>
        <v/>
      </c>
      <c r="AS52" t="str">
        <f t="shared" si="11"/>
        <v>Dîner libre</v>
      </c>
      <c r="AU52" s="27">
        <f t="shared" si="12"/>
        <v>0</v>
      </c>
      <c r="AV52" s="27">
        <f t="shared" si="12"/>
        <v>0</v>
      </c>
      <c r="AW52" s="27"/>
      <c r="AX52" t="str">
        <f t="shared" si="13"/>
        <v/>
      </c>
      <c r="AY52" t="str">
        <f t="shared" si="13"/>
        <v>Dîner libre</v>
      </c>
      <c r="BA52" s="27">
        <f t="shared" si="14"/>
        <v>0</v>
      </c>
      <c r="BB52" s="27">
        <f t="shared" si="14"/>
        <v>0</v>
      </c>
      <c r="BC52" s="27"/>
      <c r="BE52" t="s">
        <v>458</v>
      </c>
      <c r="BF52" s="27">
        <v>2500</v>
      </c>
      <c r="BG52" s="27">
        <v>2500</v>
      </c>
      <c r="BH52" s="65"/>
      <c r="BI52" t="str">
        <f t="shared" si="15"/>
        <v/>
      </c>
      <c r="BJ52" t="str">
        <f t="shared" si="16"/>
        <v>Départ 13h55 arrivée 15h20 (16h30 à l'hôtel)</v>
      </c>
      <c r="BK52" s="27">
        <f t="shared" si="16"/>
        <v>2500</v>
      </c>
      <c r="BL52" s="27">
        <f t="shared" si="16"/>
        <v>2500</v>
      </c>
      <c r="BM52" s="27"/>
      <c r="BN52" t="str">
        <f t="shared" si="17"/>
        <v/>
      </c>
      <c r="BO52" t="str">
        <f t="shared" si="17"/>
        <v>Départ 13h55 arrivée 15h20 (16h30 à l'hôtel)</v>
      </c>
      <c r="BP52" s="27">
        <f t="shared" si="17"/>
        <v>2500</v>
      </c>
      <c r="BQ52" s="27">
        <f t="shared" si="17"/>
        <v>2500</v>
      </c>
      <c r="BR52" s="27"/>
      <c r="BS52" s="27" t="str">
        <f t="shared" si="18"/>
        <v/>
      </c>
      <c r="BT52" t="str">
        <f t="shared" si="18"/>
        <v>Départ 13h55 arrivée 15h20 (16h30 à l'hôtel)</v>
      </c>
      <c r="BU52" s="27">
        <f t="shared" si="18"/>
        <v>2500</v>
      </c>
      <c r="BV52" s="27">
        <f t="shared" si="18"/>
        <v>2500</v>
      </c>
      <c r="BX52" t="s">
        <v>457</v>
      </c>
      <c r="BZ52" s="27">
        <v>0</v>
      </c>
      <c r="CA52" s="65"/>
      <c r="CB52" t="str">
        <f t="shared" si="19"/>
        <v/>
      </c>
      <c r="CC52" t="str">
        <f t="shared" si="20"/>
        <v>Dîner libre</v>
      </c>
      <c r="CD52" s="27">
        <f t="shared" si="20"/>
        <v>0</v>
      </c>
      <c r="CE52" s="27">
        <f t="shared" si="20"/>
        <v>0</v>
      </c>
      <c r="CF52" s="27"/>
      <c r="CG52" t="str">
        <f t="shared" si="21"/>
        <v/>
      </c>
      <c r="CH52" t="str">
        <f t="shared" si="21"/>
        <v>Dîner libre</v>
      </c>
      <c r="CI52" s="27">
        <f t="shared" si="22"/>
        <v>0</v>
      </c>
      <c r="CJ52" s="27">
        <f t="shared" si="23"/>
        <v>0</v>
      </c>
      <c r="CK52" s="27"/>
      <c r="CL52" t="str">
        <f t="shared" si="24"/>
        <v/>
      </c>
      <c r="CM52" t="str">
        <f t="shared" si="24"/>
        <v>Dîner libre</v>
      </c>
      <c r="CN52" s="27">
        <f t="shared" si="24"/>
        <v>0</v>
      </c>
      <c r="CO52" s="27">
        <f t="shared" si="24"/>
        <v>0</v>
      </c>
      <c r="CP52" s="27"/>
      <c r="CR52" t="s">
        <v>459</v>
      </c>
      <c r="CS52" s="27">
        <v>1500</v>
      </c>
      <c r="CT52" s="27">
        <v>1500</v>
      </c>
      <c r="CU52" s="65"/>
      <c r="CV52" t="str">
        <f t="shared" si="25"/>
        <v/>
      </c>
      <c r="CW52" t="str">
        <f t="shared" si="26"/>
        <v>Départ marché pour aéroport à 17h (vol à 19h25 D.Muang)</v>
      </c>
      <c r="CX52" s="27">
        <f t="shared" si="26"/>
        <v>1500</v>
      </c>
      <c r="CY52" s="27">
        <f t="shared" si="26"/>
        <v>1500</v>
      </c>
      <c r="CZ52" s="27"/>
      <c r="DA52" t="str">
        <f t="shared" si="27"/>
        <v/>
      </c>
      <c r="DB52" t="str">
        <f t="shared" si="28"/>
        <v>Départ marché pour aéroport à 17h (vol à 19h25 D.Muang)</v>
      </c>
      <c r="DC52" s="27">
        <f t="shared" si="28"/>
        <v>1500</v>
      </c>
      <c r="DD52" s="27">
        <f t="shared" si="28"/>
        <v>1500</v>
      </c>
      <c r="DE52" s="27"/>
      <c r="DF52" t="str">
        <f t="shared" si="29"/>
        <v/>
      </c>
      <c r="DG52" t="str">
        <f t="shared" si="30"/>
        <v>Départ marché pour aéroport à 17h (vol à 19h25 D.Muang)</v>
      </c>
      <c r="DH52" s="27">
        <f t="shared" si="30"/>
        <v>1500</v>
      </c>
      <c r="DI52" s="27">
        <f t="shared" si="30"/>
        <v>1500</v>
      </c>
      <c r="DJ52" s="27"/>
      <c r="DL52" t="s">
        <v>459</v>
      </c>
      <c r="DM52" s="27">
        <v>1500</v>
      </c>
      <c r="DN52" s="27">
        <v>1500</v>
      </c>
      <c r="DP52" t="str">
        <f t="shared" si="31"/>
        <v/>
      </c>
      <c r="DQ52" t="str">
        <f t="shared" si="32"/>
        <v>Départ marché pour aéroport à 17h (vol à 19h25 D.Muang)</v>
      </c>
      <c r="DR52" s="27">
        <f t="shared" si="32"/>
        <v>1500</v>
      </c>
      <c r="DS52" s="27">
        <f t="shared" si="32"/>
        <v>1500</v>
      </c>
      <c r="DU52" t="str">
        <f t="shared" si="33"/>
        <v/>
      </c>
      <c r="DV52" t="str">
        <f t="shared" si="33"/>
        <v>Départ marché pour aéroport à 17h (vol à 19h25 D.Muang)</v>
      </c>
      <c r="DW52" s="27">
        <f t="shared" si="33"/>
        <v>1500</v>
      </c>
      <c r="DX52" s="27">
        <f t="shared" si="33"/>
        <v>1500</v>
      </c>
      <c r="DZ52" t="str">
        <f t="shared" si="34"/>
        <v/>
      </c>
      <c r="EA52" t="str">
        <f t="shared" si="34"/>
        <v>Départ marché pour aéroport à 17h (vol à 19h25 D.Muang)</v>
      </c>
      <c r="EB52" s="27">
        <f t="shared" si="34"/>
        <v>1500</v>
      </c>
      <c r="EC52" s="27">
        <f t="shared" si="34"/>
        <v>1500</v>
      </c>
      <c r="EF52" t="s">
        <v>400</v>
      </c>
      <c r="EG52" s="27">
        <v>1800</v>
      </c>
      <c r="EH52" s="27">
        <v>0</v>
      </c>
      <c r="EJ52" t="str">
        <f t="shared" si="35"/>
        <v/>
      </c>
      <c r="EK52" t="str">
        <f t="shared" si="36"/>
        <v>Hotel Kanchanaburi</v>
      </c>
      <c r="EL52" s="27">
        <f t="shared" si="36"/>
        <v>1800</v>
      </c>
      <c r="EM52" s="27">
        <f t="shared" si="36"/>
        <v>0</v>
      </c>
      <c r="EO52" t="str">
        <f t="shared" si="37"/>
        <v/>
      </c>
      <c r="EP52" t="str">
        <f t="shared" si="37"/>
        <v>Hotel Kanchanaburi</v>
      </c>
      <c r="EQ52" s="27">
        <f t="shared" si="37"/>
        <v>1800</v>
      </c>
      <c r="ER52" s="27">
        <f t="shared" si="37"/>
        <v>0</v>
      </c>
      <c r="ET52" t="str">
        <f t="shared" si="38"/>
        <v/>
      </c>
      <c r="EU52" t="str">
        <f t="shared" si="38"/>
        <v>Hotel Kanchanaburi</v>
      </c>
      <c r="EV52" s="27">
        <f t="shared" si="38"/>
        <v>1800</v>
      </c>
      <c r="EW52" s="27">
        <f t="shared" si="38"/>
        <v>0</v>
      </c>
      <c r="EZ52" t="s">
        <v>400</v>
      </c>
      <c r="FA52" s="27">
        <v>1800</v>
      </c>
      <c r="FB52" s="27">
        <v>0</v>
      </c>
      <c r="FD52" t="str">
        <f t="shared" si="39"/>
        <v/>
      </c>
      <c r="FE52" t="str">
        <f t="shared" si="40"/>
        <v>Hotel Kanchanaburi</v>
      </c>
      <c r="FF52" s="27">
        <f t="shared" si="40"/>
        <v>1800</v>
      </c>
      <c r="FG52" s="27">
        <f t="shared" si="40"/>
        <v>0</v>
      </c>
      <c r="FI52" t="str">
        <f t="shared" si="41"/>
        <v/>
      </c>
      <c r="FJ52" t="str">
        <f t="shared" si="41"/>
        <v>Hotel Kanchanaburi</v>
      </c>
      <c r="FK52" s="27">
        <f t="shared" si="41"/>
        <v>1800</v>
      </c>
      <c r="FL52" s="27">
        <f t="shared" si="41"/>
        <v>0</v>
      </c>
      <c r="FN52" t="str">
        <f t="shared" si="42"/>
        <v/>
      </c>
      <c r="FO52" t="str">
        <f t="shared" si="42"/>
        <v>Hotel Kanchanaburi</v>
      </c>
      <c r="FP52" s="27">
        <f t="shared" si="42"/>
        <v>1800</v>
      </c>
      <c r="FQ52" s="27">
        <f t="shared" si="42"/>
        <v>0</v>
      </c>
      <c r="FS52" t="s">
        <v>400</v>
      </c>
      <c r="FT52" s="27">
        <v>1800</v>
      </c>
      <c r="FU52" s="27">
        <v>0</v>
      </c>
      <c r="FW52" t="str">
        <f t="shared" si="43"/>
        <v/>
      </c>
      <c r="FX52" t="str">
        <f t="shared" si="44"/>
        <v>Hotel Kanchanaburi</v>
      </c>
      <c r="FY52" s="27">
        <f t="shared" si="44"/>
        <v>1800</v>
      </c>
      <c r="FZ52" s="27">
        <f t="shared" si="44"/>
        <v>0</v>
      </c>
      <c r="GB52" t="str">
        <f t="shared" si="45"/>
        <v/>
      </c>
      <c r="GC52" t="str">
        <f t="shared" si="45"/>
        <v>Hotel Kanchanaburi</v>
      </c>
      <c r="GD52" s="27">
        <f t="shared" si="45"/>
        <v>1800</v>
      </c>
      <c r="GE52" s="27">
        <f t="shared" si="45"/>
        <v>0</v>
      </c>
      <c r="GG52" t="str">
        <f t="shared" si="46"/>
        <v/>
      </c>
      <c r="GH52" t="str">
        <f t="shared" si="46"/>
        <v>Hotel Kanchanaburi</v>
      </c>
      <c r="GI52" s="27">
        <f t="shared" si="46"/>
        <v>1800</v>
      </c>
      <c r="GJ52" s="27">
        <f t="shared" si="46"/>
        <v>0</v>
      </c>
      <c r="GL52" t="s">
        <v>400</v>
      </c>
      <c r="GM52" s="27">
        <v>1800</v>
      </c>
      <c r="GN52" s="27">
        <v>0</v>
      </c>
      <c r="GP52" t="str">
        <f t="shared" si="47"/>
        <v/>
      </c>
      <c r="GQ52" t="str">
        <f t="shared" si="48"/>
        <v>Hotel Kanchanaburi</v>
      </c>
      <c r="GR52" s="27">
        <f t="shared" si="48"/>
        <v>1800</v>
      </c>
      <c r="GS52" s="27">
        <f t="shared" si="48"/>
        <v>0</v>
      </c>
      <c r="GU52" t="str">
        <f t="shared" si="49"/>
        <v/>
      </c>
      <c r="GV52" t="str">
        <f t="shared" si="49"/>
        <v>Hotel Kanchanaburi</v>
      </c>
      <c r="GW52" s="27">
        <f t="shared" si="49"/>
        <v>1800</v>
      </c>
      <c r="GX52" s="27">
        <f t="shared" si="49"/>
        <v>0</v>
      </c>
      <c r="GZ52" t="str">
        <f t="shared" si="50"/>
        <v/>
      </c>
      <c r="HA52" t="str">
        <f t="shared" si="50"/>
        <v>Hotel Kanchanaburi</v>
      </c>
      <c r="HB52" s="27">
        <f t="shared" si="50"/>
        <v>1800</v>
      </c>
      <c r="HC52" s="27">
        <f t="shared" si="50"/>
        <v>0</v>
      </c>
      <c r="HD52" t="s">
        <v>387</v>
      </c>
      <c r="HE52" t="s">
        <v>460</v>
      </c>
      <c r="HF52" s="27"/>
      <c r="HG52" s="27">
        <v>3500</v>
      </c>
      <c r="HI52" t="str">
        <f t="shared" si="51"/>
        <v>J5</v>
      </c>
      <c r="HJ52" t="str">
        <f t="shared" si="52"/>
        <v>Départ 8h pour marché flottant de Amphawa (van à la journée)</v>
      </c>
      <c r="HK52">
        <f t="shared" si="52"/>
        <v>0</v>
      </c>
      <c r="HL52">
        <f t="shared" si="52"/>
        <v>3500</v>
      </c>
      <c r="HN52" t="str">
        <f t="shared" si="53"/>
        <v>J5</v>
      </c>
      <c r="HO52" t="str">
        <f t="shared" si="53"/>
        <v>Départ 8h pour marché flottant de Amphawa (van à la journée)</v>
      </c>
      <c r="HP52">
        <f t="shared" si="53"/>
        <v>0</v>
      </c>
      <c r="HQ52">
        <f t="shared" si="53"/>
        <v>3500</v>
      </c>
      <c r="HS52" t="str">
        <f t="shared" si="54"/>
        <v>J5</v>
      </c>
      <c r="HT52" t="str">
        <f t="shared" si="54"/>
        <v>Départ 8h pour marché flottant de Amphawa (van à la journée)</v>
      </c>
      <c r="HU52">
        <f t="shared" si="54"/>
        <v>0</v>
      </c>
      <c r="HV52">
        <f t="shared" si="54"/>
        <v>3500</v>
      </c>
      <c r="HW52" t="s">
        <v>387</v>
      </c>
      <c r="HX52" t="s">
        <v>460</v>
      </c>
      <c r="HY52" s="27"/>
      <c r="HZ52" s="27">
        <v>3500</v>
      </c>
      <c r="IB52" t="str">
        <f t="shared" si="55"/>
        <v>J5</v>
      </c>
      <c r="IC52" t="str">
        <f t="shared" si="56"/>
        <v>Départ 8h pour marché flottant de Amphawa (van à la journée)</v>
      </c>
      <c r="ID52">
        <f t="shared" si="56"/>
        <v>0</v>
      </c>
      <c r="IE52">
        <f t="shared" si="56"/>
        <v>3500</v>
      </c>
      <c r="IG52" t="str">
        <f t="shared" si="57"/>
        <v>J5</v>
      </c>
      <c r="IH52" t="str">
        <f t="shared" si="58"/>
        <v>Départ 8h pour marché flottant de Amphawa (van à la journée)</v>
      </c>
      <c r="II52">
        <f t="shared" si="58"/>
        <v>0</v>
      </c>
      <c r="IJ52">
        <f t="shared" si="58"/>
        <v>3500</v>
      </c>
      <c r="IL52" t="str">
        <f t="shared" si="59"/>
        <v>J5</v>
      </c>
      <c r="IM52" t="str">
        <f t="shared" si="60"/>
        <v>Départ 8h pour marché flottant de Amphawa (van à la journée)</v>
      </c>
      <c r="IN52">
        <f t="shared" si="60"/>
        <v>0</v>
      </c>
      <c r="IO52">
        <f t="shared" si="60"/>
        <v>3500</v>
      </c>
      <c r="IR52" t="s">
        <v>282</v>
      </c>
      <c r="IW52" s="27">
        <v>0</v>
      </c>
      <c r="IZ52" t="str">
        <f t="shared" si="61"/>
        <v>Dîner hôtel</v>
      </c>
      <c r="JD52" s="27">
        <f t="shared" si="62"/>
        <v>0</v>
      </c>
      <c r="JE52" s="65">
        <f t="shared" si="62"/>
        <v>0</v>
      </c>
      <c r="JH52" t="str">
        <f t="shared" si="63"/>
        <v>Dîner hôtel</v>
      </c>
      <c r="JL52" s="27">
        <f t="shared" si="64"/>
        <v>0</v>
      </c>
      <c r="JM52" s="65">
        <f t="shared" si="64"/>
        <v>0</v>
      </c>
      <c r="JP52" t="str">
        <f t="shared" si="65"/>
        <v>Dîner hôtel</v>
      </c>
      <c r="JT52" s="27">
        <f t="shared" si="66"/>
        <v>0</v>
      </c>
      <c r="JU52" s="65">
        <f t="shared" si="66"/>
        <v>0</v>
      </c>
      <c r="JX52" t="s">
        <v>342</v>
      </c>
      <c r="KA52" s="27">
        <v>0</v>
      </c>
      <c r="KD52" t="s">
        <v>342</v>
      </c>
      <c r="KF52" s="27">
        <f t="shared" si="67"/>
        <v>0</v>
      </c>
      <c r="KG52" s="65">
        <f t="shared" si="67"/>
        <v>0</v>
      </c>
      <c r="KJ52" t="s">
        <v>342</v>
      </c>
      <c r="KL52" s="27">
        <f t="shared" si="68"/>
        <v>0</v>
      </c>
      <c r="KM52" s="65">
        <f t="shared" si="68"/>
        <v>0</v>
      </c>
      <c r="KP52" t="s">
        <v>342</v>
      </c>
      <c r="KR52" s="27">
        <f t="shared" si="69"/>
        <v>0</v>
      </c>
      <c r="KS52" s="65">
        <f t="shared" si="69"/>
        <v>0</v>
      </c>
      <c r="KV52" t="s">
        <v>282</v>
      </c>
      <c r="KY52" s="27">
        <v>0</v>
      </c>
      <c r="LB52" t="s">
        <v>282</v>
      </c>
      <c r="LD52" s="27">
        <f t="shared" si="70"/>
        <v>0</v>
      </c>
      <c r="LE52" s="65">
        <f t="shared" si="70"/>
        <v>0</v>
      </c>
      <c r="LH52" t="str">
        <f t="shared" si="71"/>
        <v>Dîner hôtel</v>
      </c>
      <c r="LJ52" s="27">
        <f t="shared" si="72"/>
        <v>0</v>
      </c>
      <c r="LK52" s="65">
        <f t="shared" si="72"/>
        <v>0</v>
      </c>
      <c r="LN52" t="str">
        <f t="shared" si="73"/>
        <v>Dîner hôtel</v>
      </c>
      <c r="LP52" s="27">
        <f t="shared" si="74"/>
        <v>0</v>
      </c>
      <c r="LQ52" s="65">
        <f t="shared" si="74"/>
        <v>0</v>
      </c>
      <c r="LT52" t="s">
        <v>282</v>
      </c>
      <c r="LW52" s="27">
        <v>0</v>
      </c>
      <c r="LZ52" t="str">
        <f t="shared" si="75"/>
        <v>Dîner hôtel</v>
      </c>
      <c r="MB52" s="27">
        <f t="shared" si="76"/>
        <v>0</v>
      </c>
      <c r="MC52" s="65">
        <f t="shared" si="76"/>
        <v>0</v>
      </c>
      <c r="MF52" t="str">
        <f t="shared" si="77"/>
        <v>Dîner hôtel</v>
      </c>
      <c r="MH52" s="27">
        <f t="shared" si="78"/>
        <v>0</v>
      </c>
      <c r="MI52" s="65">
        <f t="shared" si="78"/>
        <v>0</v>
      </c>
      <c r="ML52" t="str">
        <f t="shared" si="79"/>
        <v>Dîner hôtel</v>
      </c>
      <c r="MN52" s="27">
        <f t="shared" si="80"/>
        <v>0</v>
      </c>
      <c r="MO52" s="65">
        <f t="shared" si="80"/>
        <v>0</v>
      </c>
      <c r="MP52" t="s">
        <v>387</v>
      </c>
      <c r="MQ52" s="25" t="s">
        <v>461</v>
      </c>
      <c r="MV52" t="s">
        <v>387</v>
      </c>
      <c r="MW52" t="str">
        <f t="shared" si="81"/>
        <v>Offrandes aux moines de 6h à 7h</v>
      </c>
      <c r="MY52" s="27">
        <f t="shared" si="82"/>
        <v>0</v>
      </c>
      <c r="MZ52" s="65">
        <f t="shared" si="82"/>
        <v>0</v>
      </c>
      <c r="NB52" t="s">
        <v>387</v>
      </c>
      <c r="NC52" t="str">
        <f t="shared" si="83"/>
        <v>Offrandes aux moines de 6h à 7h</v>
      </c>
      <c r="NE52" s="27">
        <f t="shared" si="84"/>
        <v>0</v>
      </c>
      <c r="NF52" s="65">
        <f t="shared" si="84"/>
        <v>0</v>
      </c>
      <c r="NH52" t="s">
        <v>387</v>
      </c>
      <c r="NI52" t="str">
        <f t="shared" si="85"/>
        <v>Offrandes aux moines de 6h à 7h</v>
      </c>
      <c r="NK52" s="27">
        <f t="shared" si="86"/>
        <v>0</v>
      </c>
      <c r="NL52" s="65">
        <f t="shared" si="86"/>
        <v>0</v>
      </c>
      <c r="NN52" s="25" t="s">
        <v>254</v>
      </c>
      <c r="NP52">
        <v>1250</v>
      </c>
      <c r="NQ52" s="65">
        <v>0</v>
      </c>
      <c r="NT52" t="str">
        <f t="shared" si="87"/>
        <v>pan kled villa eco hill</v>
      </c>
      <c r="NV52" s="27">
        <f t="shared" si="88"/>
        <v>1250</v>
      </c>
      <c r="NW52" s="65">
        <f t="shared" si="88"/>
        <v>0</v>
      </c>
      <c r="NZ52" t="str">
        <f t="shared" si="89"/>
        <v>pan kled villa eco hill</v>
      </c>
      <c r="OB52" s="27">
        <f t="shared" si="90"/>
        <v>1250</v>
      </c>
      <c r="OC52" s="65">
        <f t="shared" si="90"/>
        <v>0</v>
      </c>
      <c r="OF52" t="str">
        <f t="shared" si="91"/>
        <v>pan kled villa eco hill</v>
      </c>
      <c r="OH52" s="27">
        <f t="shared" si="92"/>
        <v>1250</v>
      </c>
      <c r="OI52" s="65">
        <f t="shared" si="92"/>
        <v>0</v>
      </c>
      <c r="OK52" t="s">
        <v>387</v>
      </c>
      <c r="OL52" t="s">
        <v>462</v>
      </c>
      <c r="ON52" s="27"/>
      <c r="OO52" s="65"/>
      <c r="OQ52" t="s">
        <v>387</v>
      </c>
      <c r="OR52" t="str">
        <f t="shared" si="93"/>
        <v>Départ 7h de l'hôtel pour rejoindre plantation de café Suan Lahu (4h de route)</v>
      </c>
      <c r="OT52" s="27">
        <f t="shared" si="94"/>
        <v>0</v>
      </c>
      <c r="OU52" s="65">
        <f t="shared" si="94"/>
        <v>0</v>
      </c>
      <c r="OW52" t="s">
        <v>387</v>
      </c>
      <c r="OX52" t="str">
        <f t="shared" si="95"/>
        <v>Départ 7h de l'hôtel pour rejoindre plantation de café Suan Lahu (4h de route)</v>
      </c>
      <c r="OZ52" s="27">
        <f t="shared" si="96"/>
        <v>0</v>
      </c>
      <c r="PA52" s="65">
        <f t="shared" si="96"/>
        <v>0</v>
      </c>
      <c r="PC52" t="s">
        <v>387</v>
      </c>
      <c r="PD52" t="str">
        <f t="shared" si="97"/>
        <v>Départ 7h de l'hôtel pour rejoindre plantation de café Suan Lahu (4h de route)</v>
      </c>
      <c r="PF52" s="27">
        <f t="shared" si="98"/>
        <v>0</v>
      </c>
      <c r="PG52" s="65">
        <f t="shared" si="98"/>
        <v>0</v>
      </c>
      <c r="PJ52" s="25" t="s">
        <v>463</v>
      </c>
      <c r="PL52">
        <v>200</v>
      </c>
      <c r="PP52" t="str">
        <f t="shared" si="99"/>
        <v>Départ à 8h pour village Thaï Dam (Ban na pa nad)</v>
      </c>
      <c r="PR52">
        <f t="shared" si="100"/>
        <v>200</v>
      </c>
      <c r="PS52">
        <f t="shared" si="100"/>
        <v>0</v>
      </c>
      <c r="PV52" t="str">
        <f t="shared" si="101"/>
        <v>Départ à 8h pour village Thaï Dam (Ban na pa nad)</v>
      </c>
      <c r="PX52">
        <f t="shared" si="102"/>
        <v>200</v>
      </c>
      <c r="PY52">
        <f t="shared" si="102"/>
        <v>0</v>
      </c>
      <c r="QB52" t="str">
        <f t="shared" si="103"/>
        <v>Départ à 8h pour village Thaï Dam (Ban na pa nad)</v>
      </c>
      <c r="QD52">
        <f t="shared" si="104"/>
        <v>200</v>
      </c>
      <c r="QE52">
        <f t="shared" si="104"/>
        <v>0</v>
      </c>
      <c r="QH52" s="25" t="s">
        <v>463</v>
      </c>
      <c r="QI52">
        <v>200</v>
      </c>
      <c r="QN52" t="str">
        <f t="shared" si="105"/>
        <v>Départ à 8h pour village Thaï Dam (Ban na pa nad)</v>
      </c>
      <c r="QO52">
        <f t="shared" si="105"/>
        <v>200</v>
      </c>
      <c r="QP52">
        <f t="shared" si="105"/>
        <v>0</v>
      </c>
      <c r="QT52" t="str">
        <f t="shared" si="106"/>
        <v>Départ à 8h pour village Thaï Dam (Ban na pa nad)</v>
      </c>
      <c r="QU52">
        <f t="shared" si="106"/>
        <v>200</v>
      </c>
      <c r="QV52">
        <f t="shared" si="106"/>
        <v>0</v>
      </c>
      <c r="QZ52" t="str">
        <f t="shared" si="107"/>
        <v>Départ à 8h pour village Thaï Dam (Ban na pa nad)</v>
      </c>
      <c r="RA52">
        <f t="shared" si="107"/>
        <v>200</v>
      </c>
      <c r="RB52">
        <f t="shared" si="107"/>
        <v>0</v>
      </c>
      <c r="RD52" s="25" t="s">
        <v>463</v>
      </c>
      <c r="RE52">
        <v>200</v>
      </c>
      <c r="RI52" t="str">
        <f t="shared" si="108"/>
        <v>Départ à 8h pour village Thaï Dam (Ban na pa nad)</v>
      </c>
      <c r="RJ52">
        <f t="shared" si="108"/>
        <v>200</v>
      </c>
      <c r="RK52">
        <f t="shared" si="108"/>
        <v>0</v>
      </c>
      <c r="RN52" t="str">
        <f t="shared" si="109"/>
        <v>Départ à 8h pour village Thaï Dam (Ban na pa nad)</v>
      </c>
      <c r="RO52">
        <f t="shared" si="109"/>
        <v>200</v>
      </c>
      <c r="RP52">
        <f t="shared" si="109"/>
        <v>0</v>
      </c>
      <c r="RS52" t="str">
        <f t="shared" si="110"/>
        <v>Départ à 8h pour village Thaï Dam (Ban na pa nad)</v>
      </c>
      <c r="RT52">
        <f t="shared" si="110"/>
        <v>200</v>
      </c>
      <c r="RU52">
        <f t="shared" si="110"/>
        <v>0</v>
      </c>
      <c r="RW52" s="25" t="s">
        <v>277</v>
      </c>
      <c r="RX52" s="25">
        <v>50</v>
      </c>
      <c r="RY52" s="65">
        <v>0</v>
      </c>
      <c r="SA52">
        <f t="shared" si="111"/>
        <v>0</v>
      </c>
      <c r="SB52" t="str">
        <f t="shared" si="111"/>
        <v>Déjeuner ferme orchidées + 50 entrées</v>
      </c>
      <c r="SC52">
        <f t="shared" si="111"/>
        <v>50</v>
      </c>
      <c r="SD52">
        <f t="shared" si="111"/>
        <v>0</v>
      </c>
      <c r="SF52">
        <f t="shared" si="112"/>
        <v>0</v>
      </c>
      <c r="SG52" t="str">
        <f t="shared" si="112"/>
        <v>Déjeuner ferme orchidées + 50 entrées</v>
      </c>
      <c r="SH52">
        <f t="shared" si="112"/>
        <v>50</v>
      </c>
      <c r="SI52">
        <f t="shared" si="112"/>
        <v>0</v>
      </c>
      <c r="SK52">
        <f t="shared" si="113"/>
        <v>0</v>
      </c>
      <c r="SL52" t="str">
        <f t="shared" si="113"/>
        <v>Déjeuner ferme orchidées + 50 entrées</v>
      </c>
      <c r="SM52">
        <f t="shared" si="113"/>
        <v>50</v>
      </c>
      <c r="SN52">
        <f t="shared" si="113"/>
        <v>0</v>
      </c>
      <c r="SQ52" t="s">
        <v>25</v>
      </c>
      <c r="SR52" s="25" t="s">
        <v>382</v>
      </c>
      <c r="SV52" t="s">
        <v>25</v>
      </c>
      <c r="SW52" t="str">
        <f t="shared" si="114"/>
        <v>Dîner à l'hôtel</v>
      </c>
      <c r="SX52">
        <f t="shared" si="114"/>
        <v>0</v>
      </c>
      <c r="SY52">
        <f t="shared" si="114"/>
        <v>0</v>
      </c>
      <c r="TA52" t="s">
        <v>25</v>
      </c>
      <c r="TB52" t="str">
        <f t="shared" si="115"/>
        <v>Dîner à l'hôtel</v>
      </c>
      <c r="TC52">
        <f t="shared" si="115"/>
        <v>0</v>
      </c>
      <c r="TD52">
        <f t="shared" si="115"/>
        <v>0</v>
      </c>
      <c r="TF52" t="s">
        <v>25</v>
      </c>
      <c r="TG52" t="str">
        <f t="shared" si="116"/>
        <v>Dîner à l'hôtel</v>
      </c>
      <c r="TH52">
        <f t="shared" si="116"/>
        <v>0</v>
      </c>
      <c r="TI52">
        <f t="shared" si="116"/>
        <v>0</v>
      </c>
    </row>
    <row r="53" spans="1:529" x14ac:dyDescent="0.25">
      <c r="B53" t="s">
        <v>427</v>
      </c>
      <c r="F53" s="27">
        <v>3700</v>
      </c>
      <c r="G53" s="27">
        <v>0</v>
      </c>
      <c r="I53" t="str">
        <f t="shared" si="1"/>
        <v/>
      </c>
      <c r="J53" t="str">
        <f t="shared" si="2"/>
        <v>Lanta miami resort</v>
      </c>
      <c r="N53" s="27">
        <f t="shared" si="3"/>
        <v>3700</v>
      </c>
      <c r="O53" s="27">
        <f t="shared" si="3"/>
        <v>0</v>
      </c>
      <c r="Q53" t="str">
        <f t="shared" si="4"/>
        <v/>
      </c>
      <c r="R53" t="str">
        <f t="shared" si="4"/>
        <v>Lanta miami resort</v>
      </c>
      <c r="V53" s="27">
        <f t="shared" si="5"/>
        <v>3700</v>
      </c>
      <c r="W53" s="27">
        <f t="shared" si="5"/>
        <v>0</v>
      </c>
      <c r="Y53" t="str">
        <f t="shared" si="6"/>
        <v/>
      </c>
      <c r="Z53" t="str">
        <f t="shared" si="6"/>
        <v>Lanta miami resort</v>
      </c>
      <c r="AD53" s="27">
        <f t="shared" si="7"/>
        <v>3700</v>
      </c>
      <c r="AE53" s="27">
        <f t="shared" si="7"/>
        <v>0</v>
      </c>
      <c r="AG53" t="s">
        <v>236</v>
      </c>
      <c r="AI53" s="27">
        <v>1620</v>
      </c>
      <c r="AJ53" s="27">
        <v>0</v>
      </c>
      <c r="AL53" t="str">
        <f t="shared" si="8"/>
        <v/>
      </c>
      <c r="AM53" t="str">
        <f t="shared" si="9"/>
        <v>Hôtel New Siam Palace ville</v>
      </c>
      <c r="AO53" s="27">
        <f t="shared" si="10"/>
        <v>1620</v>
      </c>
      <c r="AP53" s="27">
        <f t="shared" si="10"/>
        <v>0</v>
      </c>
      <c r="AR53" t="str">
        <f t="shared" si="11"/>
        <v/>
      </c>
      <c r="AS53" t="str">
        <f t="shared" si="11"/>
        <v>Hôtel New Siam Palace ville</v>
      </c>
      <c r="AU53" s="27">
        <f t="shared" si="12"/>
        <v>1620</v>
      </c>
      <c r="AV53" s="27">
        <f t="shared" si="12"/>
        <v>0</v>
      </c>
      <c r="AX53" t="str">
        <f t="shared" si="13"/>
        <v/>
      </c>
      <c r="AY53" t="str">
        <f t="shared" si="13"/>
        <v>Hôtel New Siam Palace ville</v>
      </c>
      <c r="BA53" s="27">
        <f t="shared" si="14"/>
        <v>1620</v>
      </c>
      <c r="BB53" s="27">
        <f t="shared" si="14"/>
        <v>0</v>
      </c>
      <c r="BE53" t="s">
        <v>464</v>
      </c>
      <c r="BF53" s="27">
        <v>1000</v>
      </c>
      <c r="BG53" s="27">
        <v>0</v>
      </c>
      <c r="BH53" s="65"/>
      <c r="BI53" t="str">
        <f t="shared" si="15"/>
        <v/>
      </c>
      <c r="BJ53" t="str">
        <f t="shared" si="16"/>
        <v>Visa à l'arrivée</v>
      </c>
      <c r="BK53" s="27">
        <f t="shared" si="16"/>
        <v>1000</v>
      </c>
      <c r="BL53" s="27">
        <f t="shared" si="16"/>
        <v>0</v>
      </c>
      <c r="BM53" s="27"/>
      <c r="BN53" t="str">
        <f t="shared" si="17"/>
        <v/>
      </c>
      <c r="BO53" t="str">
        <f t="shared" si="17"/>
        <v>Visa à l'arrivée</v>
      </c>
      <c r="BP53" s="27">
        <f t="shared" si="17"/>
        <v>1000</v>
      </c>
      <c r="BQ53" s="27">
        <f t="shared" si="17"/>
        <v>0</v>
      </c>
      <c r="BR53" s="27"/>
      <c r="BS53" s="27" t="str">
        <f t="shared" si="18"/>
        <v/>
      </c>
      <c r="BT53" t="str">
        <f t="shared" si="18"/>
        <v>Visa à l'arrivée</v>
      </c>
      <c r="BU53" s="27">
        <f t="shared" si="18"/>
        <v>1000</v>
      </c>
      <c r="BV53" s="27">
        <f t="shared" si="18"/>
        <v>0</v>
      </c>
      <c r="BX53" t="s">
        <v>236</v>
      </c>
      <c r="BY53" s="27">
        <v>1620</v>
      </c>
      <c r="BZ53" s="27">
        <v>0</v>
      </c>
      <c r="CB53" t="str">
        <f t="shared" si="19"/>
        <v/>
      </c>
      <c r="CC53" t="str">
        <f t="shared" si="20"/>
        <v>Hôtel New Siam Palace ville</v>
      </c>
      <c r="CD53" s="27">
        <f t="shared" si="20"/>
        <v>1620</v>
      </c>
      <c r="CE53" s="27">
        <f t="shared" si="20"/>
        <v>0</v>
      </c>
      <c r="CF53"/>
      <c r="CG53" t="str">
        <f t="shared" si="21"/>
        <v/>
      </c>
      <c r="CH53" t="str">
        <f t="shared" si="21"/>
        <v>Hôtel New Siam Palace ville</v>
      </c>
      <c r="CI53" s="27">
        <f t="shared" si="22"/>
        <v>1620</v>
      </c>
      <c r="CJ53" s="27">
        <f t="shared" si="23"/>
        <v>0</v>
      </c>
      <c r="CL53" t="str">
        <f t="shared" si="24"/>
        <v/>
      </c>
      <c r="CM53" t="str">
        <f t="shared" si="24"/>
        <v>Hôtel New Siam Palace ville</v>
      </c>
      <c r="CN53" s="27">
        <f t="shared" si="24"/>
        <v>1620</v>
      </c>
      <c r="CO53" s="27">
        <f t="shared" si="24"/>
        <v>0</v>
      </c>
      <c r="CR53" t="s">
        <v>465</v>
      </c>
      <c r="CS53" s="27">
        <v>1600</v>
      </c>
      <c r="CT53" s="27">
        <v>0</v>
      </c>
      <c r="CV53" t="str">
        <f t="shared" si="25"/>
        <v/>
      </c>
      <c r="CW53" t="str">
        <f t="shared" si="26"/>
        <v>Hôtel naview@prasingh</v>
      </c>
      <c r="CX53" s="27">
        <f t="shared" si="26"/>
        <v>1600</v>
      </c>
      <c r="CY53" s="27">
        <f t="shared" si="26"/>
        <v>0</v>
      </c>
      <c r="DA53" t="str">
        <f t="shared" si="27"/>
        <v/>
      </c>
      <c r="DB53" t="str">
        <f t="shared" si="28"/>
        <v>Hôtel naview@prasingh</v>
      </c>
      <c r="DC53" s="27">
        <f t="shared" si="28"/>
        <v>1600</v>
      </c>
      <c r="DD53" s="27">
        <f t="shared" si="28"/>
        <v>0</v>
      </c>
      <c r="DF53" t="str">
        <f t="shared" si="29"/>
        <v/>
      </c>
      <c r="DG53" t="str">
        <f t="shared" si="30"/>
        <v>Hôtel naview@prasingh</v>
      </c>
      <c r="DH53" s="27">
        <f t="shared" si="30"/>
        <v>1600</v>
      </c>
      <c r="DI53" s="27">
        <f t="shared" si="30"/>
        <v>0</v>
      </c>
      <c r="DL53" t="s">
        <v>465</v>
      </c>
      <c r="DM53" s="27">
        <v>1600</v>
      </c>
      <c r="DN53" s="27">
        <v>0</v>
      </c>
      <c r="DP53" t="str">
        <f t="shared" si="31"/>
        <v/>
      </c>
      <c r="DQ53" t="str">
        <f t="shared" si="32"/>
        <v>Hôtel naview@prasingh</v>
      </c>
      <c r="DR53" s="27">
        <f t="shared" si="32"/>
        <v>1600</v>
      </c>
      <c r="DS53" s="27">
        <f t="shared" si="32"/>
        <v>0</v>
      </c>
      <c r="DU53" t="str">
        <f t="shared" si="33"/>
        <v/>
      </c>
      <c r="DV53" t="str">
        <f t="shared" si="33"/>
        <v>Hôtel naview@prasingh</v>
      </c>
      <c r="DW53" s="27">
        <f t="shared" si="33"/>
        <v>1600</v>
      </c>
      <c r="DX53" s="27">
        <f t="shared" si="33"/>
        <v>0</v>
      </c>
      <c r="DZ53" t="str">
        <f t="shared" si="34"/>
        <v/>
      </c>
      <c r="EA53" t="str">
        <f t="shared" si="34"/>
        <v>Hôtel naview@prasingh</v>
      </c>
      <c r="EB53" s="27">
        <f t="shared" si="34"/>
        <v>1600</v>
      </c>
      <c r="EC53" s="27">
        <f t="shared" si="34"/>
        <v>0</v>
      </c>
      <c r="EE53" t="s">
        <v>436</v>
      </c>
      <c r="EF53" t="s">
        <v>466</v>
      </c>
      <c r="EG53" s="27">
        <v>300</v>
      </c>
      <c r="EH53" s="27">
        <v>150</v>
      </c>
      <c r="EJ53" t="str">
        <f t="shared" si="35"/>
        <v>J6</v>
      </c>
      <c r="EK53" t="str">
        <f t="shared" si="36"/>
        <v>Départ 7h30 cascades d'erawan (1h30 de route)</v>
      </c>
      <c r="EL53" s="27">
        <f t="shared" si="36"/>
        <v>300</v>
      </c>
      <c r="EM53" s="27">
        <f t="shared" si="36"/>
        <v>150</v>
      </c>
      <c r="EO53" t="str">
        <f t="shared" si="37"/>
        <v>J6</v>
      </c>
      <c r="EP53" t="str">
        <f t="shared" si="37"/>
        <v>Départ 7h30 cascades d'erawan (1h30 de route)</v>
      </c>
      <c r="EQ53" s="27">
        <f t="shared" si="37"/>
        <v>300</v>
      </c>
      <c r="ER53" s="27">
        <f t="shared" si="37"/>
        <v>150</v>
      </c>
      <c r="ET53" t="str">
        <f t="shared" si="38"/>
        <v>J6</v>
      </c>
      <c r="EU53" t="str">
        <f t="shared" si="38"/>
        <v>Départ 7h30 cascades d'erawan (1h30 de route)</v>
      </c>
      <c r="EV53" s="27">
        <f t="shared" si="38"/>
        <v>300</v>
      </c>
      <c r="EW53" s="27">
        <f t="shared" si="38"/>
        <v>150</v>
      </c>
      <c r="EY53" t="s">
        <v>436</v>
      </c>
      <c r="EZ53" t="s">
        <v>466</v>
      </c>
      <c r="FA53" s="27">
        <v>300</v>
      </c>
      <c r="FB53" s="27">
        <v>150</v>
      </c>
      <c r="FD53" t="str">
        <f t="shared" si="39"/>
        <v>J6</v>
      </c>
      <c r="FE53" t="str">
        <f t="shared" si="40"/>
        <v>Départ 7h30 cascades d'erawan (1h30 de route)</v>
      </c>
      <c r="FF53" s="27">
        <f t="shared" si="40"/>
        <v>300</v>
      </c>
      <c r="FG53" s="27">
        <f t="shared" si="40"/>
        <v>150</v>
      </c>
      <c r="FI53" t="str">
        <f t="shared" si="41"/>
        <v>J6</v>
      </c>
      <c r="FJ53" t="str">
        <f t="shared" si="41"/>
        <v>Départ 7h30 cascades d'erawan (1h30 de route)</v>
      </c>
      <c r="FK53" s="27">
        <f t="shared" si="41"/>
        <v>300</v>
      </c>
      <c r="FL53" s="27">
        <f t="shared" si="41"/>
        <v>150</v>
      </c>
      <c r="FN53" t="str">
        <f t="shared" si="42"/>
        <v>J6</v>
      </c>
      <c r="FO53" t="str">
        <f t="shared" si="42"/>
        <v>Départ 7h30 cascades d'erawan (1h30 de route)</v>
      </c>
      <c r="FP53" s="27">
        <f t="shared" si="42"/>
        <v>300</v>
      </c>
      <c r="FQ53" s="27">
        <f t="shared" si="42"/>
        <v>150</v>
      </c>
      <c r="FR53" t="s">
        <v>436</v>
      </c>
      <c r="FS53" t="s">
        <v>466</v>
      </c>
      <c r="FT53" s="27">
        <v>300</v>
      </c>
      <c r="FU53" s="27">
        <v>150</v>
      </c>
      <c r="FW53" t="str">
        <f t="shared" si="43"/>
        <v>J6</v>
      </c>
      <c r="FX53" t="str">
        <f t="shared" si="44"/>
        <v>Départ 7h30 cascades d'erawan (1h30 de route)</v>
      </c>
      <c r="FY53" s="27">
        <f t="shared" si="44"/>
        <v>300</v>
      </c>
      <c r="FZ53" s="27">
        <f t="shared" si="44"/>
        <v>150</v>
      </c>
      <c r="GB53" t="str">
        <f t="shared" si="45"/>
        <v>J6</v>
      </c>
      <c r="GC53" t="str">
        <f t="shared" si="45"/>
        <v>Départ 7h30 cascades d'erawan (1h30 de route)</v>
      </c>
      <c r="GD53" s="27">
        <f t="shared" si="45"/>
        <v>300</v>
      </c>
      <c r="GE53" s="27">
        <f t="shared" si="45"/>
        <v>150</v>
      </c>
      <c r="GG53" t="str">
        <f t="shared" si="46"/>
        <v>J6</v>
      </c>
      <c r="GH53" t="str">
        <f t="shared" si="46"/>
        <v>Départ 7h30 cascades d'erawan (1h30 de route)</v>
      </c>
      <c r="GI53" s="27">
        <f t="shared" si="46"/>
        <v>300</v>
      </c>
      <c r="GJ53" s="27">
        <f t="shared" si="46"/>
        <v>150</v>
      </c>
      <c r="GK53" t="s">
        <v>436</v>
      </c>
      <c r="GL53" t="s">
        <v>466</v>
      </c>
      <c r="GM53" s="27">
        <v>300</v>
      </c>
      <c r="GN53" s="27">
        <v>150</v>
      </c>
      <c r="GP53" t="str">
        <f t="shared" si="47"/>
        <v>J6</v>
      </c>
      <c r="GQ53" t="str">
        <f t="shared" si="48"/>
        <v>Départ 7h30 cascades d'erawan (1h30 de route)</v>
      </c>
      <c r="GR53" s="27">
        <f t="shared" si="48"/>
        <v>300</v>
      </c>
      <c r="GS53" s="27">
        <f t="shared" si="48"/>
        <v>150</v>
      </c>
      <c r="GU53" t="str">
        <f t="shared" si="49"/>
        <v>J6</v>
      </c>
      <c r="GV53" t="str">
        <f t="shared" si="49"/>
        <v>Départ 7h30 cascades d'erawan (1h30 de route)</v>
      </c>
      <c r="GW53" s="27">
        <f t="shared" si="49"/>
        <v>300</v>
      </c>
      <c r="GX53" s="27">
        <f t="shared" si="49"/>
        <v>150</v>
      </c>
      <c r="GZ53" t="str">
        <f t="shared" si="50"/>
        <v>J6</v>
      </c>
      <c r="HA53" t="str">
        <f t="shared" si="50"/>
        <v>Départ 7h30 cascades d'erawan (1h30 de route)</v>
      </c>
      <c r="HB53" s="27">
        <f t="shared" si="50"/>
        <v>300</v>
      </c>
      <c r="HC53" s="27">
        <f t="shared" si="50"/>
        <v>150</v>
      </c>
      <c r="HE53" t="s">
        <v>467</v>
      </c>
      <c r="HF53" s="27"/>
      <c r="HG53" s="27">
        <v>2500</v>
      </c>
      <c r="HI53" t="str">
        <f t="shared" si="51"/>
        <v/>
      </c>
      <c r="HJ53" t="str">
        <f t="shared" si="52"/>
        <v>Visite singes nageurs et village pêcheurs</v>
      </c>
      <c r="HK53">
        <f t="shared" si="52"/>
        <v>0</v>
      </c>
      <c r="HL53">
        <f t="shared" si="52"/>
        <v>2500</v>
      </c>
      <c r="HN53" t="str">
        <f t="shared" si="53"/>
        <v/>
      </c>
      <c r="HO53" t="str">
        <f t="shared" si="53"/>
        <v>Visite singes nageurs et village pêcheurs</v>
      </c>
      <c r="HP53">
        <f t="shared" si="53"/>
        <v>0</v>
      </c>
      <c r="HQ53">
        <f t="shared" si="53"/>
        <v>2500</v>
      </c>
      <c r="HS53" t="str">
        <f t="shared" si="54"/>
        <v/>
      </c>
      <c r="HT53" t="str">
        <f t="shared" si="54"/>
        <v>Visite singes nageurs et village pêcheurs</v>
      </c>
      <c r="HU53">
        <f t="shared" si="54"/>
        <v>0</v>
      </c>
      <c r="HV53">
        <f t="shared" si="54"/>
        <v>2500</v>
      </c>
      <c r="HX53" t="s">
        <v>467</v>
      </c>
      <c r="HY53" s="27"/>
      <c r="HZ53" s="27">
        <v>2500</v>
      </c>
      <c r="IB53" t="str">
        <f t="shared" si="55"/>
        <v/>
      </c>
      <c r="IC53" t="str">
        <f t="shared" si="56"/>
        <v>Visite singes nageurs et village pêcheurs</v>
      </c>
      <c r="ID53">
        <f t="shared" si="56"/>
        <v>0</v>
      </c>
      <c r="IE53">
        <f t="shared" si="56"/>
        <v>2500</v>
      </c>
      <c r="IG53" t="str">
        <f t="shared" si="57"/>
        <v/>
      </c>
      <c r="IH53" t="str">
        <f t="shared" si="58"/>
        <v>Visite singes nageurs et village pêcheurs</v>
      </c>
      <c r="II53">
        <f t="shared" si="58"/>
        <v>0</v>
      </c>
      <c r="IJ53">
        <f t="shared" si="58"/>
        <v>2500</v>
      </c>
      <c r="IL53" t="str">
        <f t="shared" si="59"/>
        <v/>
      </c>
      <c r="IM53" t="str">
        <f t="shared" si="60"/>
        <v>Visite singes nageurs et village pêcheurs</v>
      </c>
      <c r="IN53">
        <f t="shared" si="60"/>
        <v>0</v>
      </c>
      <c r="IO53">
        <f t="shared" si="60"/>
        <v>2500</v>
      </c>
      <c r="IR53" t="s">
        <v>263</v>
      </c>
      <c r="IV53" s="65"/>
      <c r="IW53" s="65">
        <v>3500</v>
      </c>
      <c r="IZ53" t="str">
        <f t="shared" si="61"/>
        <v>Van à la journée</v>
      </c>
      <c r="JD53" s="27">
        <f t="shared" si="62"/>
        <v>0</v>
      </c>
      <c r="JE53" s="65">
        <f t="shared" si="62"/>
        <v>3500</v>
      </c>
      <c r="JH53" t="str">
        <f t="shared" si="63"/>
        <v>Van à la journée</v>
      </c>
      <c r="JL53" s="27">
        <f t="shared" si="64"/>
        <v>0</v>
      </c>
      <c r="JM53" s="65">
        <f t="shared" si="64"/>
        <v>3500</v>
      </c>
      <c r="JP53" t="str">
        <f t="shared" si="65"/>
        <v>Van à la journée</v>
      </c>
      <c r="JT53" s="27">
        <f t="shared" si="66"/>
        <v>0</v>
      </c>
      <c r="JU53" s="65">
        <f t="shared" si="66"/>
        <v>3500</v>
      </c>
      <c r="JW53" t="s">
        <v>387</v>
      </c>
      <c r="JX53" t="s">
        <v>468</v>
      </c>
      <c r="JZ53">
        <v>2400</v>
      </c>
      <c r="KC53" t="s">
        <v>387</v>
      </c>
      <c r="KD53" t="s">
        <v>468</v>
      </c>
      <c r="KF53" s="27">
        <f t="shared" si="67"/>
        <v>2400</v>
      </c>
      <c r="KG53" s="65">
        <f t="shared" si="67"/>
        <v>0</v>
      </c>
      <c r="KI53" t="s">
        <v>387</v>
      </c>
      <c r="KJ53" t="s">
        <v>468</v>
      </c>
      <c r="KL53" s="27">
        <f t="shared" si="68"/>
        <v>2400</v>
      </c>
      <c r="KM53" s="65">
        <f t="shared" si="68"/>
        <v>0</v>
      </c>
      <c r="KO53" t="s">
        <v>387</v>
      </c>
      <c r="KP53" t="s">
        <v>468</v>
      </c>
      <c r="KR53" s="27">
        <f t="shared" si="69"/>
        <v>2400</v>
      </c>
      <c r="KS53" s="65">
        <f t="shared" si="69"/>
        <v>0</v>
      </c>
      <c r="KV53" t="s">
        <v>263</v>
      </c>
      <c r="KX53" s="65"/>
      <c r="KY53" s="65">
        <v>3500</v>
      </c>
      <c r="LB53" t="s">
        <v>364</v>
      </c>
      <c r="LD53" s="27">
        <f t="shared" si="70"/>
        <v>0</v>
      </c>
      <c r="LE53" s="65">
        <f t="shared" si="70"/>
        <v>3500</v>
      </c>
      <c r="LH53" t="str">
        <f t="shared" si="71"/>
        <v>Tom à la journée</v>
      </c>
      <c r="LJ53" s="27">
        <f t="shared" si="72"/>
        <v>0</v>
      </c>
      <c r="LK53" s="65">
        <f t="shared" si="72"/>
        <v>3500</v>
      </c>
      <c r="LN53" t="str">
        <f t="shared" si="73"/>
        <v>Tom à la journée</v>
      </c>
      <c r="LP53" s="27">
        <f t="shared" si="74"/>
        <v>0</v>
      </c>
      <c r="LQ53" s="65">
        <f t="shared" si="74"/>
        <v>3500</v>
      </c>
      <c r="LT53" t="s">
        <v>263</v>
      </c>
      <c r="LV53" s="65"/>
      <c r="LW53" s="65">
        <v>3500</v>
      </c>
      <c r="LZ53" t="str">
        <f t="shared" si="75"/>
        <v>Van à la journée</v>
      </c>
      <c r="MB53" s="27">
        <f t="shared" si="76"/>
        <v>0</v>
      </c>
      <c r="MC53" s="65">
        <f t="shared" si="76"/>
        <v>3500</v>
      </c>
      <c r="MF53" t="str">
        <f t="shared" si="77"/>
        <v>Van à la journée</v>
      </c>
      <c r="MH53" s="27">
        <f t="shared" si="78"/>
        <v>0</v>
      </c>
      <c r="MI53" s="65">
        <f t="shared" si="78"/>
        <v>3500</v>
      </c>
      <c r="ML53" t="str">
        <f t="shared" si="79"/>
        <v>Van à la journée</v>
      </c>
      <c r="MN53" s="27">
        <f t="shared" si="80"/>
        <v>0</v>
      </c>
      <c r="MO53" s="65">
        <f t="shared" si="80"/>
        <v>3500</v>
      </c>
      <c r="MQ53" s="25" t="s">
        <v>469</v>
      </c>
      <c r="MT53" s="27"/>
      <c r="MW53" t="str">
        <f t="shared" si="81"/>
        <v>Petit déjeuner hôtel et départ à 8h30</v>
      </c>
      <c r="MY53" s="27">
        <f t="shared" si="82"/>
        <v>0</v>
      </c>
      <c r="MZ53" s="65">
        <f t="shared" si="82"/>
        <v>0</v>
      </c>
      <c r="NC53" t="str">
        <f t="shared" si="83"/>
        <v>Petit déjeuner hôtel et départ à 8h30</v>
      </c>
      <c r="NE53" s="27">
        <f t="shared" si="84"/>
        <v>0</v>
      </c>
      <c r="NF53" s="65">
        <f t="shared" si="84"/>
        <v>0</v>
      </c>
      <c r="NI53" t="str">
        <f t="shared" si="85"/>
        <v>Petit déjeuner hôtel et départ à 8h30</v>
      </c>
      <c r="NK53" s="27">
        <f t="shared" si="86"/>
        <v>0</v>
      </c>
      <c r="NL53" s="65">
        <f t="shared" si="86"/>
        <v>0</v>
      </c>
      <c r="NN53" s="25" t="s">
        <v>282</v>
      </c>
      <c r="NQ53" s="65">
        <v>0</v>
      </c>
      <c r="NT53" t="str">
        <f t="shared" si="87"/>
        <v>Dîner hôtel</v>
      </c>
      <c r="NV53" s="27">
        <f t="shared" si="88"/>
        <v>0</v>
      </c>
      <c r="NW53" s="65">
        <f t="shared" si="88"/>
        <v>0</v>
      </c>
      <c r="NZ53" t="str">
        <f t="shared" si="89"/>
        <v>Dîner hôtel</v>
      </c>
      <c r="OB53" s="27">
        <f t="shared" si="90"/>
        <v>0</v>
      </c>
      <c r="OC53" s="65">
        <f t="shared" si="90"/>
        <v>0</v>
      </c>
      <c r="OF53" t="str">
        <f t="shared" si="91"/>
        <v>Dîner hôtel</v>
      </c>
      <c r="OH53" s="27">
        <f t="shared" si="92"/>
        <v>0</v>
      </c>
      <c r="OI53" s="65">
        <f t="shared" si="92"/>
        <v>0</v>
      </c>
      <c r="OL53" t="s">
        <v>308</v>
      </c>
      <c r="ON53" s="27">
        <v>500</v>
      </c>
      <c r="OO53" s="65">
        <v>500</v>
      </c>
      <c r="OR53" t="str">
        <f t="shared" si="93"/>
        <v>Déjeuner plantation</v>
      </c>
      <c r="OT53" s="27">
        <f t="shared" si="94"/>
        <v>500</v>
      </c>
      <c r="OU53" s="65">
        <f t="shared" si="94"/>
        <v>500</v>
      </c>
      <c r="OX53" t="str">
        <f t="shared" si="95"/>
        <v>Déjeuner plantation</v>
      </c>
      <c r="OZ53" s="27">
        <f t="shared" si="96"/>
        <v>500</v>
      </c>
      <c r="PA53" s="65">
        <f t="shared" si="96"/>
        <v>500</v>
      </c>
      <c r="PD53" t="str">
        <f t="shared" si="97"/>
        <v>Déjeuner plantation</v>
      </c>
      <c r="PF53" s="27">
        <f t="shared" si="98"/>
        <v>500</v>
      </c>
      <c r="PG53" s="65">
        <f t="shared" si="98"/>
        <v>500</v>
      </c>
      <c r="PJ53" s="25" t="s">
        <v>470</v>
      </c>
      <c r="PL53">
        <v>300</v>
      </c>
      <c r="PM53" s="27"/>
      <c r="PP53" t="str">
        <f t="shared" si="99"/>
        <v>Arrivée vers midi au lac de Huai Nam Man</v>
      </c>
      <c r="PR53">
        <f t="shared" si="100"/>
        <v>300</v>
      </c>
      <c r="PS53">
        <f t="shared" si="100"/>
        <v>0</v>
      </c>
      <c r="PV53" t="str">
        <f t="shared" si="101"/>
        <v>Arrivée vers midi au lac de Huai Nam Man</v>
      </c>
      <c r="PX53">
        <f t="shared" si="102"/>
        <v>300</v>
      </c>
      <c r="PY53">
        <f t="shared" si="102"/>
        <v>0</v>
      </c>
      <c r="QB53" t="str">
        <f t="shared" si="103"/>
        <v>Arrivée vers midi au lac de Huai Nam Man</v>
      </c>
      <c r="QD53">
        <f t="shared" si="104"/>
        <v>300</v>
      </c>
      <c r="QE53">
        <f t="shared" si="104"/>
        <v>0</v>
      </c>
      <c r="QH53" s="25" t="s">
        <v>470</v>
      </c>
      <c r="QI53">
        <v>300</v>
      </c>
      <c r="QJ53" s="27"/>
      <c r="QN53" t="str">
        <f t="shared" si="105"/>
        <v>Arrivée vers midi au lac de Huai Nam Man</v>
      </c>
      <c r="QO53">
        <f t="shared" si="105"/>
        <v>300</v>
      </c>
      <c r="QP53">
        <f t="shared" si="105"/>
        <v>0</v>
      </c>
      <c r="QT53" t="str">
        <f t="shared" si="106"/>
        <v>Arrivée vers midi au lac de Huai Nam Man</v>
      </c>
      <c r="QU53">
        <f t="shared" si="106"/>
        <v>300</v>
      </c>
      <c r="QV53">
        <f t="shared" si="106"/>
        <v>0</v>
      </c>
      <c r="QZ53" t="str">
        <f t="shared" si="107"/>
        <v>Arrivée vers midi au lac de Huai Nam Man</v>
      </c>
      <c r="RA53">
        <f t="shared" si="107"/>
        <v>300</v>
      </c>
      <c r="RB53">
        <f t="shared" si="107"/>
        <v>0</v>
      </c>
      <c r="RD53" s="25" t="s">
        <v>470</v>
      </c>
      <c r="RE53">
        <v>300</v>
      </c>
      <c r="RF53" s="27"/>
      <c r="RI53" t="str">
        <f t="shared" si="108"/>
        <v>Arrivée vers midi au lac de Huai Nam Man</v>
      </c>
      <c r="RJ53">
        <f t="shared" si="108"/>
        <v>300</v>
      </c>
      <c r="RK53">
        <f t="shared" si="108"/>
        <v>0</v>
      </c>
      <c r="RN53" t="str">
        <f t="shared" si="109"/>
        <v>Arrivée vers midi au lac de Huai Nam Man</v>
      </c>
      <c r="RO53">
        <f t="shared" si="109"/>
        <v>300</v>
      </c>
      <c r="RP53">
        <f t="shared" si="109"/>
        <v>0</v>
      </c>
      <c r="RS53" t="str">
        <f t="shared" si="110"/>
        <v>Arrivée vers midi au lac de Huai Nam Man</v>
      </c>
      <c r="RT53">
        <f t="shared" si="110"/>
        <v>300</v>
      </c>
      <c r="RU53">
        <f t="shared" si="110"/>
        <v>0</v>
      </c>
      <c r="RW53" s="25" t="s">
        <v>285</v>
      </c>
      <c r="RX53" s="25"/>
      <c r="RY53" s="65"/>
      <c r="SA53">
        <f t="shared" si="111"/>
        <v>0</v>
      </c>
      <c r="SB53" t="str">
        <f t="shared" si="111"/>
        <v>visite de Bo Sang</v>
      </c>
      <c r="SC53">
        <f t="shared" si="111"/>
        <v>0</v>
      </c>
      <c r="SD53">
        <f t="shared" si="111"/>
        <v>0</v>
      </c>
      <c r="SF53">
        <f t="shared" si="112"/>
        <v>0</v>
      </c>
      <c r="SG53" t="str">
        <f t="shared" si="112"/>
        <v>visite de Bo Sang</v>
      </c>
      <c r="SH53">
        <f t="shared" si="112"/>
        <v>0</v>
      </c>
      <c r="SI53">
        <f t="shared" si="112"/>
        <v>0</v>
      </c>
      <c r="SK53">
        <f t="shared" si="113"/>
        <v>0</v>
      </c>
      <c r="SL53" t="str">
        <f t="shared" si="113"/>
        <v>visite de Bo Sang</v>
      </c>
      <c r="SM53">
        <f t="shared" si="113"/>
        <v>0</v>
      </c>
      <c r="SN53">
        <f t="shared" si="113"/>
        <v>0</v>
      </c>
      <c r="SQ53" t="s">
        <v>436</v>
      </c>
      <c r="SR53" s="25" t="s">
        <v>471</v>
      </c>
      <c r="SS53">
        <v>100</v>
      </c>
      <c r="SV53" t="s">
        <v>436</v>
      </c>
      <c r="SW53" t="str">
        <f t="shared" si="114"/>
        <v>Navette pour frontière</v>
      </c>
      <c r="SX53">
        <f t="shared" si="114"/>
        <v>100</v>
      </c>
      <c r="SY53">
        <f t="shared" si="114"/>
        <v>0</v>
      </c>
      <c r="TA53" t="s">
        <v>436</v>
      </c>
      <c r="TB53" t="str">
        <f t="shared" si="115"/>
        <v>Navette pour frontière</v>
      </c>
      <c r="TC53">
        <f t="shared" si="115"/>
        <v>100</v>
      </c>
      <c r="TD53">
        <f t="shared" si="115"/>
        <v>0</v>
      </c>
      <c r="TF53" t="s">
        <v>436</v>
      </c>
      <c r="TG53" t="str">
        <f t="shared" si="116"/>
        <v>Navette pour frontière</v>
      </c>
      <c r="TH53">
        <f t="shared" si="116"/>
        <v>100</v>
      </c>
      <c r="TI53">
        <f t="shared" si="116"/>
        <v>0</v>
      </c>
    </row>
    <row r="54" spans="1:529" x14ac:dyDescent="0.25">
      <c r="A54" t="s">
        <v>436</v>
      </c>
      <c r="B54" t="s">
        <v>472</v>
      </c>
      <c r="F54" s="27"/>
      <c r="G54" s="27"/>
      <c r="I54" t="str">
        <f t="shared" si="1"/>
        <v>J6</v>
      </c>
      <c r="J54" t="str">
        <f t="shared" si="2"/>
        <v xml:space="preserve">Matin : libre jusqu'à 10h </v>
      </c>
      <c r="N54" s="27">
        <f t="shared" si="3"/>
        <v>0</v>
      </c>
      <c r="O54" s="27">
        <f t="shared" si="3"/>
        <v>0</v>
      </c>
      <c r="P54" s="27"/>
      <c r="Q54" t="str">
        <f t="shared" si="4"/>
        <v>J6</v>
      </c>
      <c r="R54" t="str">
        <f t="shared" si="4"/>
        <v xml:space="preserve">Matin : libre jusqu'à 10h </v>
      </c>
      <c r="V54" s="27">
        <f t="shared" si="5"/>
        <v>0</v>
      </c>
      <c r="W54" s="27">
        <f t="shared" si="5"/>
        <v>0</v>
      </c>
      <c r="X54" s="27"/>
      <c r="Y54" t="str">
        <f t="shared" si="6"/>
        <v>J6</v>
      </c>
      <c r="Z54" t="str">
        <f t="shared" si="6"/>
        <v xml:space="preserve">Matin : libre jusqu'à 10h </v>
      </c>
      <c r="AD54" s="27">
        <f t="shared" si="7"/>
        <v>0</v>
      </c>
      <c r="AE54" s="27">
        <f t="shared" si="7"/>
        <v>0</v>
      </c>
      <c r="AF54" t="s">
        <v>436</v>
      </c>
      <c r="AG54" t="s">
        <v>399</v>
      </c>
      <c r="AI54" s="27">
        <v>1930</v>
      </c>
      <c r="AJ54">
        <v>1930</v>
      </c>
      <c r="AK54" s="27"/>
      <c r="AL54" t="str">
        <f t="shared" si="8"/>
        <v>J6</v>
      </c>
      <c r="AM54" t="str">
        <f t="shared" si="9"/>
        <v>Départ pour aéroport à 9h30 vol air asia krabi départ 11h45 arrivée 13h05</v>
      </c>
      <c r="AO54" s="27">
        <f t="shared" si="10"/>
        <v>1930</v>
      </c>
      <c r="AP54" s="27">
        <f t="shared" si="10"/>
        <v>1930</v>
      </c>
      <c r="AQ54" s="27"/>
      <c r="AR54" t="str">
        <f t="shared" si="11"/>
        <v>J6</v>
      </c>
      <c r="AS54" t="str">
        <f t="shared" si="11"/>
        <v>Départ pour aéroport à 9h30 vol air asia krabi départ 11h45 arrivée 13h05</v>
      </c>
      <c r="AU54" s="27">
        <f t="shared" si="12"/>
        <v>1930</v>
      </c>
      <c r="AV54" s="27">
        <f t="shared" si="12"/>
        <v>1930</v>
      </c>
      <c r="AW54" s="27"/>
      <c r="AX54" t="str">
        <f t="shared" si="13"/>
        <v>J6</v>
      </c>
      <c r="AY54" t="str">
        <f t="shared" si="13"/>
        <v>Départ pour aéroport à 9h30 vol air asia krabi départ 11h45 arrivée 13h05</v>
      </c>
      <c r="BA54" s="27">
        <f t="shared" si="14"/>
        <v>1930</v>
      </c>
      <c r="BB54" s="27">
        <f t="shared" si="14"/>
        <v>1930</v>
      </c>
      <c r="BC54" s="27"/>
      <c r="BE54" t="s">
        <v>473</v>
      </c>
      <c r="BF54" s="27">
        <v>1822.5</v>
      </c>
      <c r="BG54" s="27">
        <v>0</v>
      </c>
      <c r="BH54" s="25" t="s">
        <v>25</v>
      </c>
      <c r="BI54" t="str">
        <f t="shared" si="15"/>
        <v/>
      </c>
      <c r="BJ54" t="str">
        <f t="shared" si="16"/>
        <v>Luang Prabang River Lodge 2</v>
      </c>
      <c r="BK54" s="27">
        <f t="shared" si="16"/>
        <v>1822.5</v>
      </c>
      <c r="BL54" s="27">
        <f t="shared" si="16"/>
        <v>0</v>
      </c>
      <c r="BN54" t="str">
        <f t="shared" si="17"/>
        <v/>
      </c>
      <c r="BO54" t="str">
        <f t="shared" si="17"/>
        <v>Luang Prabang River Lodge 2</v>
      </c>
      <c r="BP54" s="27">
        <f t="shared" si="17"/>
        <v>1822.5</v>
      </c>
      <c r="BQ54" s="27">
        <f t="shared" si="17"/>
        <v>0</v>
      </c>
      <c r="BS54" s="27" t="str">
        <f t="shared" si="18"/>
        <v/>
      </c>
      <c r="BT54" t="str">
        <f t="shared" si="18"/>
        <v>Luang Prabang River Lodge 2</v>
      </c>
      <c r="BU54" s="27">
        <f t="shared" si="18"/>
        <v>1822.5</v>
      </c>
      <c r="BV54" s="27">
        <f t="shared" si="18"/>
        <v>0</v>
      </c>
      <c r="BW54" t="s">
        <v>436</v>
      </c>
      <c r="BX54" t="s">
        <v>474</v>
      </c>
      <c r="BY54" s="27">
        <v>1200</v>
      </c>
      <c r="BZ54" s="27">
        <v>1200</v>
      </c>
      <c r="CA54" s="65"/>
      <c r="CB54" t="str">
        <f t="shared" si="19"/>
        <v>J6</v>
      </c>
      <c r="CC54" t="str">
        <f t="shared" si="20"/>
        <v>départ aéroport à 8h - vol air asia udon à 10h35</v>
      </c>
      <c r="CD54" s="27">
        <f t="shared" si="20"/>
        <v>1200</v>
      </c>
      <c r="CE54" s="27">
        <f t="shared" si="20"/>
        <v>1200</v>
      </c>
      <c r="CF54" s="27"/>
      <c r="CG54" t="str">
        <f t="shared" si="21"/>
        <v>J6</v>
      </c>
      <c r="CH54" t="str">
        <f t="shared" si="21"/>
        <v>départ aéroport à 8h - vol air asia udon à 10h35</v>
      </c>
      <c r="CI54" s="27">
        <f t="shared" si="22"/>
        <v>1200</v>
      </c>
      <c r="CJ54" s="27">
        <f t="shared" si="23"/>
        <v>1200</v>
      </c>
      <c r="CK54" s="27"/>
      <c r="CL54" t="str">
        <f t="shared" si="24"/>
        <v>J6</v>
      </c>
      <c r="CM54" t="str">
        <f t="shared" si="24"/>
        <v>départ aéroport à 8h - vol air asia udon à 10h35</v>
      </c>
      <c r="CN54" s="27">
        <f t="shared" si="24"/>
        <v>1200</v>
      </c>
      <c r="CO54" s="27">
        <f t="shared" si="24"/>
        <v>1200</v>
      </c>
      <c r="CP54" s="27"/>
      <c r="CR54" t="s">
        <v>475</v>
      </c>
      <c r="CT54" s="27">
        <v>1000</v>
      </c>
      <c r="CU54" s="65"/>
      <c r="CV54" t="str">
        <f t="shared" si="25"/>
        <v/>
      </c>
      <c r="CW54" t="str">
        <f t="shared" si="26"/>
        <v>transport aéroport chiang mai</v>
      </c>
      <c r="CX54" s="27">
        <f t="shared" si="26"/>
        <v>0</v>
      </c>
      <c r="CY54" s="27">
        <f t="shared" si="26"/>
        <v>1000</v>
      </c>
      <c r="CZ54" s="27"/>
      <c r="DA54" t="str">
        <f t="shared" si="27"/>
        <v/>
      </c>
      <c r="DB54" t="str">
        <f t="shared" si="28"/>
        <v>transport aéroport chiang mai</v>
      </c>
      <c r="DC54" s="27">
        <f t="shared" si="28"/>
        <v>0</v>
      </c>
      <c r="DD54" s="27">
        <f t="shared" si="28"/>
        <v>1000</v>
      </c>
      <c r="DE54" s="27"/>
      <c r="DF54" t="str">
        <f t="shared" si="29"/>
        <v/>
      </c>
      <c r="DG54" t="str">
        <f t="shared" si="30"/>
        <v>transport aéroport chiang mai</v>
      </c>
      <c r="DH54" s="27">
        <f t="shared" si="30"/>
        <v>0</v>
      </c>
      <c r="DI54" s="27">
        <f t="shared" si="30"/>
        <v>1000</v>
      </c>
      <c r="DJ54" s="27"/>
      <c r="DL54" t="str">
        <f>+CR54</f>
        <v>transport aéroport chiang mai</v>
      </c>
      <c r="DN54" s="27">
        <v>1000</v>
      </c>
      <c r="DP54" t="str">
        <f t="shared" si="31"/>
        <v/>
      </c>
      <c r="DQ54" t="str">
        <f t="shared" si="32"/>
        <v>transport aéroport chiang mai</v>
      </c>
      <c r="DR54" s="27">
        <f t="shared" si="32"/>
        <v>0</v>
      </c>
      <c r="DS54" s="27">
        <f t="shared" si="32"/>
        <v>1000</v>
      </c>
      <c r="DU54" t="str">
        <f t="shared" si="33"/>
        <v/>
      </c>
      <c r="DV54" t="str">
        <f t="shared" si="33"/>
        <v>transport aéroport chiang mai</v>
      </c>
      <c r="DW54" s="27">
        <f t="shared" si="33"/>
        <v>0</v>
      </c>
      <c r="DX54" s="27">
        <f t="shared" si="33"/>
        <v>1000</v>
      </c>
      <c r="DZ54" t="str">
        <f t="shared" si="34"/>
        <v/>
      </c>
      <c r="EA54" t="str">
        <f t="shared" si="34"/>
        <v>transport aéroport chiang mai</v>
      </c>
      <c r="EB54" s="27">
        <f t="shared" si="34"/>
        <v>0</v>
      </c>
      <c r="EC54" s="27">
        <f t="shared" si="34"/>
        <v>1000</v>
      </c>
      <c r="EF54" t="s">
        <v>298</v>
      </c>
      <c r="EG54" s="27"/>
      <c r="EH54" s="27">
        <v>0</v>
      </c>
      <c r="EJ54" t="str">
        <f t="shared" si="35"/>
        <v/>
      </c>
      <c r="EK54" t="str">
        <f t="shared" si="36"/>
        <v>Déjeuner sur place</v>
      </c>
      <c r="EL54" s="27">
        <f t="shared" si="36"/>
        <v>0</v>
      </c>
      <c r="EM54" s="27">
        <f t="shared" si="36"/>
        <v>0</v>
      </c>
      <c r="EO54" t="str">
        <f t="shared" si="37"/>
        <v/>
      </c>
      <c r="EP54" t="str">
        <f t="shared" si="37"/>
        <v>Déjeuner sur place</v>
      </c>
      <c r="EQ54" s="27">
        <f t="shared" si="37"/>
        <v>0</v>
      </c>
      <c r="ER54" s="27">
        <f t="shared" si="37"/>
        <v>0</v>
      </c>
      <c r="ET54" t="str">
        <f t="shared" si="38"/>
        <v/>
      </c>
      <c r="EU54" t="str">
        <f t="shared" si="38"/>
        <v>Déjeuner sur place</v>
      </c>
      <c r="EV54" s="27">
        <f t="shared" si="38"/>
        <v>0</v>
      </c>
      <c r="EW54" s="27">
        <f t="shared" si="38"/>
        <v>0</v>
      </c>
      <c r="EZ54" t="s">
        <v>298</v>
      </c>
      <c r="FA54" s="27"/>
      <c r="FB54" s="27">
        <v>0</v>
      </c>
      <c r="FD54" t="str">
        <f t="shared" si="39"/>
        <v/>
      </c>
      <c r="FE54" t="str">
        <f t="shared" si="40"/>
        <v>Déjeuner sur place</v>
      </c>
      <c r="FF54" s="27">
        <f t="shared" si="40"/>
        <v>0</v>
      </c>
      <c r="FG54" s="27">
        <f t="shared" si="40"/>
        <v>0</v>
      </c>
      <c r="FI54" t="str">
        <f t="shared" si="41"/>
        <v/>
      </c>
      <c r="FJ54" t="str">
        <f t="shared" si="41"/>
        <v>Déjeuner sur place</v>
      </c>
      <c r="FK54" s="27">
        <f t="shared" si="41"/>
        <v>0</v>
      </c>
      <c r="FL54" s="27">
        <f t="shared" si="41"/>
        <v>0</v>
      </c>
      <c r="FN54" t="str">
        <f t="shared" si="42"/>
        <v/>
      </c>
      <c r="FO54" t="str">
        <f t="shared" si="42"/>
        <v>Déjeuner sur place</v>
      </c>
      <c r="FP54" s="27">
        <f t="shared" si="42"/>
        <v>0</v>
      </c>
      <c r="FQ54" s="27">
        <f t="shared" si="42"/>
        <v>0</v>
      </c>
      <c r="FS54" t="s">
        <v>298</v>
      </c>
      <c r="FT54" s="27"/>
      <c r="FU54" s="27">
        <v>0</v>
      </c>
      <c r="FW54" t="str">
        <f t="shared" si="43"/>
        <v/>
      </c>
      <c r="FX54" t="str">
        <f t="shared" si="44"/>
        <v>Déjeuner sur place</v>
      </c>
      <c r="FY54" s="27">
        <f t="shared" si="44"/>
        <v>0</v>
      </c>
      <c r="FZ54" s="27">
        <f t="shared" si="44"/>
        <v>0</v>
      </c>
      <c r="GB54" t="str">
        <f t="shared" si="45"/>
        <v/>
      </c>
      <c r="GC54" t="str">
        <f t="shared" si="45"/>
        <v>Déjeuner sur place</v>
      </c>
      <c r="GD54" s="27">
        <f t="shared" si="45"/>
        <v>0</v>
      </c>
      <c r="GE54" s="27">
        <f t="shared" si="45"/>
        <v>0</v>
      </c>
      <c r="GG54" t="str">
        <f t="shared" si="46"/>
        <v/>
      </c>
      <c r="GH54" t="str">
        <f t="shared" si="46"/>
        <v>Déjeuner sur place</v>
      </c>
      <c r="GI54" s="27">
        <f t="shared" si="46"/>
        <v>0</v>
      </c>
      <c r="GJ54" s="27">
        <f t="shared" si="46"/>
        <v>0</v>
      </c>
      <c r="GL54" t="s">
        <v>298</v>
      </c>
      <c r="GM54" s="27"/>
      <c r="GN54" s="27">
        <v>0</v>
      </c>
      <c r="GP54" t="str">
        <f t="shared" si="47"/>
        <v/>
      </c>
      <c r="GQ54" t="str">
        <f t="shared" si="48"/>
        <v>Déjeuner sur place</v>
      </c>
      <c r="GR54" s="27">
        <f t="shared" si="48"/>
        <v>0</v>
      </c>
      <c r="GS54" s="27">
        <f t="shared" si="48"/>
        <v>0</v>
      </c>
      <c r="GU54" t="str">
        <f t="shared" si="49"/>
        <v/>
      </c>
      <c r="GV54" t="str">
        <f t="shared" si="49"/>
        <v>Déjeuner sur place</v>
      </c>
      <c r="GW54" s="27">
        <f t="shared" si="49"/>
        <v>0</v>
      </c>
      <c r="GX54" s="27">
        <f t="shared" si="49"/>
        <v>0</v>
      </c>
      <c r="GZ54" t="str">
        <f t="shared" si="50"/>
        <v/>
      </c>
      <c r="HA54" t="str">
        <f t="shared" si="50"/>
        <v>Déjeuner sur place</v>
      </c>
      <c r="HB54" s="27">
        <f t="shared" si="50"/>
        <v>0</v>
      </c>
      <c r="HC54" s="27">
        <f t="shared" si="50"/>
        <v>0</v>
      </c>
      <c r="HE54" t="s">
        <v>476</v>
      </c>
      <c r="HF54" s="27">
        <v>0</v>
      </c>
      <c r="HG54" s="27">
        <v>0</v>
      </c>
      <c r="HI54" t="str">
        <f t="shared" si="51"/>
        <v/>
      </c>
      <c r="HJ54" t="str">
        <f t="shared" si="52"/>
        <v>Visite marché flottant</v>
      </c>
      <c r="HK54">
        <f t="shared" si="52"/>
        <v>0</v>
      </c>
      <c r="HL54">
        <f t="shared" si="52"/>
        <v>0</v>
      </c>
      <c r="HN54" t="str">
        <f t="shared" si="53"/>
        <v/>
      </c>
      <c r="HO54" t="str">
        <f t="shared" si="53"/>
        <v>Visite marché flottant</v>
      </c>
      <c r="HP54">
        <f t="shared" si="53"/>
        <v>0</v>
      </c>
      <c r="HQ54">
        <f t="shared" si="53"/>
        <v>0</v>
      </c>
      <c r="HS54" t="str">
        <f t="shared" si="54"/>
        <v/>
      </c>
      <c r="HT54" t="str">
        <f t="shared" si="54"/>
        <v>Visite marché flottant</v>
      </c>
      <c r="HU54">
        <f t="shared" si="54"/>
        <v>0</v>
      </c>
      <c r="HV54">
        <f t="shared" si="54"/>
        <v>0</v>
      </c>
      <c r="HX54" t="s">
        <v>476</v>
      </c>
      <c r="HY54" s="27"/>
      <c r="HZ54" s="27">
        <v>0</v>
      </c>
      <c r="IB54" t="str">
        <f t="shared" si="55"/>
        <v/>
      </c>
      <c r="IC54" t="str">
        <f t="shared" si="56"/>
        <v>Visite marché flottant</v>
      </c>
      <c r="ID54">
        <f t="shared" si="56"/>
        <v>0</v>
      </c>
      <c r="IE54">
        <f t="shared" si="56"/>
        <v>0</v>
      </c>
      <c r="IG54" t="str">
        <f t="shared" si="57"/>
        <v/>
      </c>
      <c r="IH54" t="str">
        <f t="shared" si="58"/>
        <v>Visite marché flottant</v>
      </c>
      <c r="II54">
        <f t="shared" si="58"/>
        <v>0</v>
      </c>
      <c r="IJ54">
        <f t="shared" si="58"/>
        <v>0</v>
      </c>
      <c r="IL54" t="str">
        <f t="shared" si="59"/>
        <v/>
      </c>
      <c r="IM54" t="str">
        <f t="shared" si="60"/>
        <v>Visite marché flottant</v>
      </c>
      <c r="IN54">
        <f t="shared" si="60"/>
        <v>0</v>
      </c>
      <c r="IO54">
        <f t="shared" si="60"/>
        <v>0</v>
      </c>
      <c r="IQ54" t="s">
        <v>387</v>
      </c>
      <c r="IR54" s="25" t="s">
        <v>477</v>
      </c>
      <c r="IY54" t="s">
        <v>387</v>
      </c>
      <c r="IZ54" t="str">
        <f t="shared" si="61"/>
        <v xml:space="preserve">visite du pont </v>
      </c>
      <c r="JD54" s="27">
        <f t="shared" si="62"/>
        <v>0</v>
      </c>
      <c r="JE54" s="65">
        <f t="shared" si="62"/>
        <v>0</v>
      </c>
      <c r="JG54" t="s">
        <v>387</v>
      </c>
      <c r="JH54" t="str">
        <f t="shared" si="63"/>
        <v xml:space="preserve">visite du pont </v>
      </c>
      <c r="JL54" s="27">
        <f t="shared" si="64"/>
        <v>0</v>
      </c>
      <c r="JM54" s="65">
        <f t="shared" si="64"/>
        <v>0</v>
      </c>
      <c r="JO54" t="s">
        <v>387</v>
      </c>
      <c r="JP54" t="str">
        <f t="shared" si="65"/>
        <v xml:space="preserve">visite du pont </v>
      </c>
      <c r="JT54" s="27">
        <f t="shared" si="66"/>
        <v>0</v>
      </c>
      <c r="JU54" s="65">
        <f t="shared" si="66"/>
        <v>0</v>
      </c>
      <c r="JX54" t="s">
        <v>251</v>
      </c>
      <c r="JZ54" s="27">
        <v>1600</v>
      </c>
      <c r="KA54" s="27">
        <v>0</v>
      </c>
      <c r="KD54" t="s">
        <v>251</v>
      </c>
      <c r="KF54" s="27">
        <f t="shared" si="67"/>
        <v>1600</v>
      </c>
      <c r="KG54" s="65">
        <f t="shared" si="67"/>
        <v>0</v>
      </c>
      <c r="KJ54" t="s">
        <v>251</v>
      </c>
      <c r="KL54" s="27">
        <f t="shared" si="68"/>
        <v>1600</v>
      </c>
      <c r="KM54" s="65">
        <f t="shared" si="68"/>
        <v>0</v>
      </c>
      <c r="KP54" t="s">
        <v>251</v>
      </c>
      <c r="KR54" s="27">
        <f t="shared" si="69"/>
        <v>1600</v>
      </c>
      <c r="KS54" s="65">
        <f t="shared" si="69"/>
        <v>0</v>
      </c>
      <c r="KU54" t="s">
        <v>387</v>
      </c>
      <c r="KV54" s="25" t="s">
        <v>477</v>
      </c>
      <c r="KW54" s="25"/>
      <c r="LA54" t="s">
        <v>387</v>
      </c>
      <c r="LB54" s="25" t="s">
        <v>477</v>
      </c>
      <c r="LC54" s="25"/>
      <c r="LD54" s="27">
        <f t="shared" si="70"/>
        <v>0</v>
      </c>
      <c r="LE54" s="65">
        <f t="shared" si="70"/>
        <v>0</v>
      </c>
      <c r="LG54" t="s">
        <v>387</v>
      </c>
      <c r="LH54" t="str">
        <f t="shared" si="71"/>
        <v xml:space="preserve">visite du pont </v>
      </c>
      <c r="LI54" s="25"/>
      <c r="LJ54" s="27">
        <f t="shared" si="72"/>
        <v>0</v>
      </c>
      <c r="LK54" s="65">
        <f t="shared" si="72"/>
        <v>0</v>
      </c>
      <c r="LM54" t="s">
        <v>387</v>
      </c>
      <c r="LN54" t="str">
        <f t="shared" si="73"/>
        <v xml:space="preserve">visite du pont </v>
      </c>
      <c r="LO54" s="25"/>
      <c r="LP54" s="27">
        <f t="shared" si="74"/>
        <v>0</v>
      </c>
      <c r="LQ54" s="65">
        <f t="shared" si="74"/>
        <v>0</v>
      </c>
      <c r="LS54" t="s">
        <v>387</v>
      </c>
      <c r="LT54" s="25" t="s">
        <v>477</v>
      </c>
      <c r="LY54" t="s">
        <v>387</v>
      </c>
      <c r="LZ54" t="str">
        <f t="shared" si="75"/>
        <v xml:space="preserve">visite du pont </v>
      </c>
      <c r="MB54" s="27">
        <f t="shared" si="76"/>
        <v>0</v>
      </c>
      <c r="MC54" s="65">
        <f t="shared" si="76"/>
        <v>0</v>
      </c>
      <c r="ME54" t="s">
        <v>387</v>
      </c>
      <c r="MF54" t="str">
        <f t="shared" si="77"/>
        <v xml:space="preserve">visite du pont </v>
      </c>
      <c r="MH54" s="27">
        <f t="shared" si="78"/>
        <v>0</v>
      </c>
      <c r="MI54" s="65">
        <f t="shared" si="78"/>
        <v>0</v>
      </c>
      <c r="MK54" t="s">
        <v>387</v>
      </c>
      <c r="ML54" t="str">
        <f t="shared" si="79"/>
        <v xml:space="preserve">visite du pont </v>
      </c>
      <c r="MN54" s="27">
        <f t="shared" si="80"/>
        <v>0</v>
      </c>
      <c r="MO54" s="65">
        <f t="shared" si="80"/>
        <v>0</v>
      </c>
      <c r="MQ54" t="s">
        <v>299</v>
      </c>
      <c r="MS54" s="27"/>
      <c r="MT54" s="27">
        <v>4500</v>
      </c>
      <c r="MW54" t="str">
        <f t="shared" si="81"/>
        <v>van à la journée</v>
      </c>
      <c r="MY54" s="27">
        <f t="shared" si="82"/>
        <v>0</v>
      </c>
      <c r="MZ54" s="65">
        <f t="shared" si="82"/>
        <v>4500</v>
      </c>
      <c r="NC54" t="str">
        <f t="shared" si="83"/>
        <v>van à la journée</v>
      </c>
      <c r="NE54" s="27">
        <f t="shared" si="84"/>
        <v>0</v>
      </c>
      <c r="NF54" s="65">
        <f t="shared" si="84"/>
        <v>4500</v>
      </c>
      <c r="NI54" t="str">
        <f t="shared" si="85"/>
        <v>van à la journée</v>
      </c>
      <c r="NK54" s="27">
        <f t="shared" si="86"/>
        <v>0</v>
      </c>
      <c r="NL54" s="65">
        <f t="shared" si="86"/>
        <v>4500</v>
      </c>
      <c r="NN54" s="25" t="s">
        <v>326</v>
      </c>
      <c r="NP54" s="27">
        <v>0</v>
      </c>
      <c r="NQ54" s="65"/>
      <c r="NT54" t="str">
        <f t="shared" si="87"/>
        <v>taxi pour bateau AR</v>
      </c>
      <c r="NV54" s="27">
        <f t="shared" si="88"/>
        <v>0</v>
      </c>
      <c r="NW54" s="65">
        <f t="shared" si="88"/>
        <v>0</v>
      </c>
      <c r="NZ54" t="str">
        <f t="shared" si="89"/>
        <v>taxi pour bateau AR</v>
      </c>
      <c r="OB54" s="27">
        <f t="shared" si="90"/>
        <v>0</v>
      </c>
      <c r="OC54" s="65">
        <f t="shared" si="90"/>
        <v>0</v>
      </c>
      <c r="OF54" t="str">
        <f t="shared" si="91"/>
        <v>taxi pour bateau AR</v>
      </c>
      <c r="OH54" s="27">
        <f t="shared" si="92"/>
        <v>0</v>
      </c>
      <c r="OI54" s="65">
        <f t="shared" si="92"/>
        <v>0</v>
      </c>
      <c r="OL54" t="s">
        <v>478</v>
      </c>
      <c r="ON54" s="27"/>
      <c r="OO54" s="65"/>
      <c r="OR54" t="str">
        <f t="shared" si="93"/>
        <v>Visite village de 15à 16h</v>
      </c>
      <c r="OT54" s="27">
        <f t="shared" si="94"/>
        <v>0</v>
      </c>
      <c r="OU54" s="65">
        <f t="shared" si="94"/>
        <v>0</v>
      </c>
      <c r="OX54" t="str">
        <f t="shared" si="95"/>
        <v>Visite village de 15à 16h</v>
      </c>
      <c r="OZ54" s="27">
        <f t="shared" si="96"/>
        <v>0</v>
      </c>
      <c r="PA54" s="65">
        <f t="shared" si="96"/>
        <v>0</v>
      </c>
      <c r="PD54" t="str">
        <f t="shared" si="97"/>
        <v>Visite village de 15à 16h</v>
      </c>
      <c r="PF54" s="27">
        <f t="shared" si="98"/>
        <v>0</v>
      </c>
      <c r="PG54" s="65">
        <f t="shared" si="98"/>
        <v>0</v>
      </c>
      <c r="PJ54" s="25" t="s">
        <v>479</v>
      </c>
      <c r="PM54" s="27"/>
      <c r="PP54" t="str">
        <f t="shared" si="99"/>
        <v>Déjeuner sur place (radeau)</v>
      </c>
      <c r="PR54">
        <f t="shared" si="100"/>
        <v>0</v>
      </c>
      <c r="PS54">
        <f t="shared" si="100"/>
        <v>0</v>
      </c>
      <c r="PV54" t="str">
        <f t="shared" si="101"/>
        <v>Déjeuner sur place (radeau)</v>
      </c>
      <c r="PX54">
        <f t="shared" si="102"/>
        <v>0</v>
      </c>
      <c r="PY54">
        <f t="shared" si="102"/>
        <v>0</v>
      </c>
      <c r="QB54" t="str">
        <f t="shared" si="103"/>
        <v>Déjeuner sur place (radeau)</v>
      </c>
      <c r="QD54">
        <f t="shared" si="104"/>
        <v>0</v>
      </c>
      <c r="QE54">
        <f t="shared" si="104"/>
        <v>0</v>
      </c>
      <c r="QH54" s="25" t="s">
        <v>479</v>
      </c>
      <c r="QJ54" s="27"/>
      <c r="QN54" t="str">
        <f t="shared" si="105"/>
        <v>Déjeuner sur place (radeau)</v>
      </c>
      <c r="QO54">
        <f t="shared" si="105"/>
        <v>0</v>
      </c>
      <c r="QP54">
        <f t="shared" si="105"/>
        <v>0</v>
      </c>
      <c r="QT54" t="str">
        <f t="shared" si="106"/>
        <v>Déjeuner sur place (radeau)</v>
      </c>
      <c r="QU54">
        <f t="shared" si="106"/>
        <v>0</v>
      </c>
      <c r="QV54">
        <f t="shared" si="106"/>
        <v>0</v>
      </c>
      <c r="QZ54" t="str">
        <f t="shared" si="107"/>
        <v>Déjeuner sur place (radeau)</v>
      </c>
      <c r="RA54">
        <f t="shared" si="107"/>
        <v>0</v>
      </c>
      <c r="RB54">
        <f t="shared" si="107"/>
        <v>0</v>
      </c>
      <c r="RD54" s="25" t="s">
        <v>479</v>
      </c>
      <c r="RF54" s="27"/>
      <c r="RI54" t="str">
        <f t="shared" si="108"/>
        <v>Déjeuner sur place (radeau)</v>
      </c>
      <c r="RJ54">
        <f t="shared" si="108"/>
        <v>0</v>
      </c>
      <c r="RK54">
        <f t="shared" si="108"/>
        <v>0</v>
      </c>
      <c r="RN54" t="str">
        <f t="shared" si="109"/>
        <v>Déjeuner sur place (radeau)</v>
      </c>
      <c r="RO54">
        <f t="shared" si="109"/>
        <v>0</v>
      </c>
      <c r="RP54">
        <f t="shared" si="109"/>
        <v>0</v>
      </c>
      <c r="RS54" t="str">
        <f t="shared" si="110"/>
        <v>Déjeuner sur place (radeau)</v>
      </c>
      <c r="RT54">
        <f t="shared" si="110"/>
        <v>0</v>
      </c>
      <c r="RU54">
        <f t="shared" si="110"/>
        <v>0</v>
      </c>
      <c r="RW54" s="25" t="s">
        <v>480</v>
      </c>
      <c r="RX54">
        <v>1050</v>
      </c>
      <c r="RY54" s="65">
        <v>1050</v>
      </c>
      <c r="SA54">
        <f t="shared" si="111"/>
        <v>0</v>
      </c>
      <c r="SB54" t="str">
        <f t="shared" si="111"/>
        <v>Départ 15h30 pour airport vol nok air pour udon thani à 17h20 arrivée 18h35</v>
      </c>
      <c r="SC54">
        <f t="shared" si="111"/>
        <v>1050</v>
      </c>
      <c r="SD54">
        <f t="shared" si="111"/>
        <v>1050</v>
      </c>
      <c r="SF54">
        <f t="shared" si="112"/>
        <v>0</v>
      </c>
      <c r="SG54" t="str">
        <f t="shared" si="112"/>
        <v>Départ 15h30 pour airport vol nok air pour udon thani à 17h20 arrivée 18h35</v>
      </c>
      <c r="SH54">
        <f t="shared" si="112"/>
        <v>1050</v>
      </c>
      <c r="SI54">
        <f t="shared" si="112"/>
        <v>1050</v>
      </c>
      <c r="SK54">
        <f t="shared" si="113"/>
        <v>0</v>
      </c>
      <c r="SL54" t="str">
        <f t="shared" si="113"/>
        <v>Départ 15h30 pour airport vol nok air pour udon thani à 17h20 arrivée 18h35</v>
      </c>
      <c r="SM54">
        <f t="shared" si="113"/>
        <v>1050</v>
      </c>
      <c r="SN54">
        <f t="shared" si="113"/>
        <v>1050</v>
      </c>
      <c r="SR54" s="25" t="s">
        <v>481</v>
      </c>
      <c r="SS54">
        <v>1000</v>
      </c>
      <c r="SW54" t="str">
        <f t="shared" si="114"/>
        <v>visa</v>
      </c>
      <c r="SX54">
        <f t="shared" si="114"/>
        <v>1000</v>
      </c>
      <c r="SY54">
        <f t="shared" si="114"/>
        <v>0</v>
      </c>
      <c r="TB54" t="str">
        <f t="shared" si="115"/>
        <v>visa</v>
      </c>
      <c r="TC54">
        <f t="shared" si="115"/>
        <v>1000</v>
      </c>
      <c r="TD54">
        <f t="shared" si="115"/>
        <v>0</v>
      </c>
      <c r="TG54" t="str">
        <f t="shared" si="116"/>
        <v>visa</v>
      </c>
      <c r="TH54">
        <f t="shared" si="116"/>
        <v>1000</v>
      </c>
      <c r="TI54">
        <f t="shared" si="116"/>
        <v>0</v>
      </c>
    </row>
    <row r="55" spans="1:529" x14ac:dyDescent="0.25">
      <c r="B55" t="s">
        <v>482</v>
      </c>
      <c r="F55" s="27">
        <v>900</v>
      </c>
      <c r="G55" s="27">
        <v>400</v>
      </c>
      <c r="I55" t="str">
        <f t="shared" si="1"/>
        <v/>
      </c>
      <c r="J55" t="str">
        <f t="shared" si="2"/>
        <v>à midi : départ pour la croisière visite des îles</v>
      </c>
      <c r="N55" s="27">
        <f t="shared" si="3"/>
        <v>900</v>
      </c>
      <c r="O55" s="27">
        <f t="shared" si="3"/>
        <v>400</v>
      </c>
      <c r="P55" s="27"/>
      <c r="Q55" t="str">
        <f t="shared" si="4"/>
        <v/>
      </c>
      <c r="R55" t="str">
        <f t="shared" si="4"/>
        <v>à midi : départ pour la croisière visite des îles</v>
      </c>
      <c r="V55" s="27">
        <f t="shared" si="5"/>
        <v>900</v>
      </c>
      <c r="W55" s="27">
        <f t="shared" si="5"/>
        <v>400</v>
      </c>
      <c r="X55" s="27"/>
      <c r="Y55" t="str">
        <f t="shared" si="6"/>
        <v/>
      </c>
      <c r="Z55" t="str">
        <f t="shared" si="6"/>
        <v>à midi : départ pour la croisière visite des îles</v>
      </c>
      <c r="AD55" s="27">
        <f t="shared" si="7"/>
        <v>900</v>
      </c>
      <c r="AE55" s="27">
        <f t="shared" si="7"/>
        <v>400</v>
      </c>
      <c r="AG55" t="s">
        <v>405</v>
      </c>
      <c r="AI55" s="27"/>
      <c r="AJ55" s="27">
        <v>2500</v>
      </c>
      <c r="AK55" s="27"/>
      <c r="AL55" t="str">
        <f t="shared" si="8"/>
        <v/>
      </c>
      <c r="AM55" t="str">
        <f t="shared" si="9"/>
        <v>Ferry + taxi pour D Muang + picking jusuq'à l'hôtel (AR) - départ ferry à 15h00 arrivée au port 18h00</v>
      </c>
      <c r="AO55" s="27">
        <f t="shared" si="10"/>
        <v>0</v>
      </c>
      <c r="AP55" s="27">
        <f t="shared" si="10"/>
        <v>2500</v>
      </c>
      <c r="AQ55" s="27"/>
      <c r="AR55" t="str">
        <f t="shared" si="11"/>
        <v/>
      </c>
      <c r="AS55" t="str">
        <f t="shared" si="11"/>
        <v>Ferry + taxi pour D Muang + picking jusuq'à l'hôtel (AR) - départ ferry à 15h00 arrivée au port 18h00</v>
      </c>
      <c r="AU55" s="27">
        <f t="shared" si="12"/>
        <v>0</v>
      </c>
      <c r="AV55" s="27">
        <f t="shared" si="12"/>
        <v>2500</v>
      </c>
      <c r="AW55" s="27"/>
      <c r="AX55" t="str">
        <f t="shared" si="13"/>
        <v/>
      </c>
      <c r="AY55" t="str">
        <f t="shared" si="13"/>
        <v>Ferry + taxi pour D Muang + picking jusuq'à l'hôtel (AR) - départ ferry à 15h00 arrivée au port 18h00</v>
      </c>
      <c r="BA55" s="27">
        <f t="shared" si="14"/>
        <v>0</v>
      </c>
      <c r="BB55" s="27">
        <f t="shared" si="14"/>
        <v>2500</v>
      </c>
      <c r="BC55" s="27"/>
      <c r="BE55" t="s">
        <v>483</v>
      </c>
      <c r="BG55" s="27">
        <v>0</v>
      </c>
      <c r="BH55" s="65"/>
      <c r="BI55" t="str">
        <f t="shared" si="15"/>
        <v/>
      </c>
      <c r="BJ55" t="str">
        <f t="shared" si="16"/>
        <v>Dîner en ville</v>
      </c>
      <c r="BK55" s="27">
        <f t="shared" si="16"/>
        <v>0</v>
      </c>
      <c r="BL55" s="27">
        <f t="shared" si="16"/>
        <v>0</v>
      </c>
      <c r="BM55" s="27"/>
      <c r="BN55" t="str">
        <f t="shared" si="17"/>
        <v/>
      </c>
      <c r="BO55" t="str">
        <f t="shared" si="17"/>
        <v>Dîner en ville</v>
      </c>
      <c r="BP55" s="27">
        <f t="shared" si="17"/>
        <v>0</v>
      </c>
      <c r="BQ55" s="27">
        <f t="shared" si="17"/>
        <v>0</v>
      </c>
      <c r="BR55" s="27"/>
      <c r="BS55" s="27" t="str">
        <f t="shared" si="18"/>
        <v/>
      </c>
      <c r="BT55" t="str">
        <f t="shared" si="18"/>
        <v>Dîner en ville</v>
      </c>
      <c r="BU55" s="27">
        <f t="shared" si="18"/>
        <v>0</v>
      </c>
      <c r="BV55" s="27">
        <f t="shared" si="18"/>
        <v>0</v>
      </c>
      <c r="BX55" t="s">
        <v>484</v>
      </c>
      <c r="BY55" s="27">
        <v>1200</v>
      </c>
      <c r="BZ55" s="27"/>
      <c r="CA55" s="65"/>
      <c r="CB55" t="str">
        <f t="shared" si="19"/>
        <v/>
      </c>
      <c r="CC55" t="str">
        <f t="shared" si="20"/>
        <v>Park and pool resort</v>
      </c>
      <c r="CD55" s="27">
        <f t="shared" si="20"/>
        <v>1200</v>
      </c>
      <c r="CE55" s="27">
        <f t="shared" si="20"/>
        <v>0</v>
      </c>
      <c r="CF55" s="27"/>
      <c r="CG55" t="str">
        <f t="shared" si="21"/>
        <v/>
      </c>
      <c r="CH55" t="str">
        <f t="shared" si="21"/>
        <v>Park and pool resort</v>
      </c>
      <c r="CI55" s="27">
        <f t="shared" si="22"/>
        <v>1200</v>
      </c>
      <c r="CJ55" s="27">
        <f t="shared" si="23"/>
        <v>0</v>
      </c>
      <c r="CK55" s="27"/>
      <c r="CL55" t="str">
        <f t="shared" si="24"/>
        <v/>
      </c>
      <c r="CM55" t="str">
        <f t="shared" si="24"/>
        <v>Park and pool resort</v>
      </c>
      <c r="CN55" s="27">
        <f t="shared" si="24"/>
        <v>1200</v>
      </c>
      <c r="CO55" s="27">
        <f t="shared" si="24"/>
        <v>0</v>
      </c>
      <c r="CP55" s="27"/>
      <c r="CQ55" t="s">
        <v>436</v>
      </c>
      <c r="CR55" t="s">
        <v>485</v>
      </c>
      <c r="CS55" s="27">
        <v>100</v>
      </c>
      <c r="CT55" s="27">
        <v>0</v>
      </c>
      <c r="CU55" s="65"/>
      <c r="CV55" t="str">
        <f t="shared" si="25"/>
        <v>J6</v>
      </c>
      <c r="CW55" t="str">
        <f t="shared" si="26"/>
        <v>Départ 8h30 visite Wat Phra That Doi Suthep + wat phalat</v>
      </c>
      <c r="CX55" s="27">
        <f t="shared" si="26"/>
        <v>100</v>
      </c>
      <c r="CY55" s="27">
        <f t="shared" si="26"/>
        <v>0</v>
      </c>
      <c r="CZ55" s="27"/>
      <c r="DA55" t="str">
        <f t="shared" si="27"/>
        <v>J6</v>
      </c>
      <c r="DB55" t="str">
        <f t="shared" si="28"/>
        <v>Départ 8h30 visite Wat Phra That Doi Suthep + wat phalat</v>
      </c>
      <c r="DC55" s="27">
        <f t="shared" si="28"/>
        <v>100</v>
      </c>
      <c r="DD55" s="27">
        <f t="shared" si="28"/>
        <v>0</v>
      </c>
      <c r="DE55" s="27"/>
      <c r="DF55" t="str">
        <f t="shared" si="29"/>
        <v>J6</v>
      </c>
      <c r="DG55" t="str">
        <f t="shared" si="30"/>
        <v>Départ 8h30 visite Wat Phra That Doi Suthep + wat phalat</v>
      </c>
      <c r="DH55" s="27">
        <f t="shared" si="30"/>
        <v>100</v>
      </c>
      <c r="DI55" s="27">
        <f t="shared" si="30"/>
        <v>0</v>
      </c>
      <c r="DJ55" s="27"/>
      <c r="DK55" t="s">
        <v>436</v>
      </c>
      <c r="DL55" t="s">
        <v>485</v>
      </c>
      <c r="DM55" s="27">
        <v>150</v>
      </c>
      <c r="DN55" s="27">
        <v>0</v>
      </c>
      <c r="DP55" t="str">
        <f t="shared" si="31"/>
        <v>J6</v>
      </c>
      <c r="DQ55" t="str">
        <f t="shared" si="32"/>
        <v>Départ 8h30 visite Wat Phra That Doi Suthep + wat phalat</v>
      </c>
      <c r="DR55" s="27">
        <f t="shared" si="32"/>
        <v>150</v>
      </c>
      <c r="DS55" s="27">
        <f t="shared" si="32"/>
        <v>0</v>
      </c>
      <c r="DU55" t="str">
        <f t="shared" si="33"/>
        <v>J6</v>
      </c>
      <c r="DV55" t="str">
        <f t="shared" si="33"/>
        <v>Départ 8h30 visite Wat Phra That Doi Suthep + wat phalat</v>
      </c>
      <c r="DW55" s="27">
        <f t="shared" si="33"/>
        <v>150</v>
      </c>
      <c r="DX55" s="27">
        <f t="shared" si="33"/>
        <v>0</v>
      </c>
      <c r="DZ55" t="str">
        <f t="shared" si="34"/>
        <v>J6</v>
      </c>
      <c r="EA55" t="str">
        <f t="shared" si="34"/>
        <v>Départ 8h30 visite Wat Phra That Doi Suthep + wat phalat</v>
      </c>
      <c r="EB55" s="27">
        <f t="shared" si="34"/>
        <v>150</v>
      </c>
      <c r="EC55" s="27">
        <f t="shared" si="34"/>
        <v>0</v>
      </c>
      <c r="EF55" t="s">
        <v>486</v>
      </c>
      <c r="EJ55" t="str">
        <f t="shared" si="35"/>
        <v/>
      </c>
      <c r="EK55" t="str">
        <f t="shared" si="36"/>
        <v>Retour Bangkok 14h - arrivée 16h30 fin d'am libre</v>
      </c>
      <c r="EL55" s="27">
        <f t="shared" si="36"/>
        <v>0</v>
      </c>
      <c r="EM55" s="27">
        <f t="shared" si="36"/>
        <v>0</v>
      </c>
      <c r="EO55" t="str">
        <f t="shared" si="37"/>
        <v/>
      </c>
      <c r="EP55" t="str">
        <f t="shared" si="37"/>
        <v>Retour Bangkok 14h - arrivée 16h30 fin d'am libre</v>
      </c>
      <c r="EQ55" s="27">
        <f t="shared" si="37"/>
        <v>0</v>
      </c>
      <c r="ER55" s="27">
        <f t="shared" si="37"/>
        <v>0</v>
      </c>
      <c r="ET55" t="str">
        <f t="shared" si="38"/>
        <v/>
      </c>
      <c r="EU55" t="str">
        <f t="shared" si="38"/>
        <v>Retour Bangkok 14h - arrivée 16h30 fin d'am libre</v>
      </c>
      <c r="EV55" s="27">
        <f t="shared" si="38"/>
        <v>0</v>
      </c>
      <c r="EW55" s="27">
        <f t="shared" si="38"/>
        <v>0</v>
      </c>
      <c r="EZ55" t="s">
        <v>486</v>
      </c>
      <c r="FD55" t="str">
        <f t="shared" si="39"/>
        <v/>
      </c>
      <c r="FE55" t="str">
        <f t="shared" si="40"/>
        <v>Retour Bangkok 14h - arrivée 16h30 fin d'am libre</v>
      </c>
      <c r="FF55" s="27">
        <f t="shared" si="40"/>
        <v>0</v>
      </c>
      <c r="FG55" s="27">
        <f t="shared" si="40"/>
        <v>0</v>
      </c>
      <c r="FI55" t="str">
        <f t="shared" si="41"/>
        <v/>
      </c>
      <c r="FJ55" t="str">
        <f t="shared" si="41"/>
        <v>Retour Bangkok 14h - arrivée 16h30 fin d'am libre</v>
      </c>
      <c r="FK55" s="27">
        <f t="shared" si="41"/>
        <v>0</v>
      </c>
      <c r="FL55" s="27">
        <f t="shared" si="41"/>
        <v>0</v>
      </c>
      <c r="FN55" t="str">
        <f t="shared" si="42"/>
        <v/>
      </c>
      <c r="FO55" t="str">
        <f t="shared" si="42"/>
        <v>Retour Bangkok 14h - arrivée 16h30 fin d'am libre</v>
      </c>
      <c r="FP55" s="27">
        <f t="shared" si="42"/>
        <v>0</v>
      </c>
      <c r="FQ55" s="27">
        <f t="shared" si="42"/>
        <v>0</v>
      </c>
      <c r="FS55" t="s">
        <v>486</v>
      </c>
      <c r="FW55" t="str">
        <f t="shared" si="43"/>
        <v/>
      </c>
      <c r="FX55" t="str">
        <f t="shared" si="44"/>
        <v>Retour Bangkok 14h - arrivée 16h30 fin d'am libre</v>
      </c>
      <c r="FY55" s="27">
        <f t="shared" si="44"/>
        <v>0</v>
      </c>
      <c r="FZ55" s="27">
        <f t="shared" si="44"/>
        <v>0</v>
      </c>
      <c r="GB55" t="str">
        <f t="shared" si="45"/>
        <v/>
      </c>
      <c r="GC55" t="str">
        <f t="shared" si="45"/>
        <v>Retour Bangkok 14h - arrivée 16h30 fin d'am libre</v>
      </c>
      <c r="GD55" s="27">
        <f t="shared" si="45"/>
        <v>0</v>
      </c>
      <c r="GE55" s="27">
        <f t="shared" si="45"/>
        <v>0</v>
      </c>
      <c r="GG55" t="str">
        <f t="shared" si="46"/>
        <v/>
      </c>
      <c r="GH55" t="str">
        <f t="shared" si="46"/>
        <v>Retour Bangkok 14h - arrivée 16h30 fin d'am libre</v>
      </c>
      <c r="GI55" s="27">
        <f t="shared" si="46"/>
        <v>0</v>
      </c>
      <c r="GJ55" s="27">
        <f t="shared" si="46"/>
        <v>0</v>
      </c>
      <c r="GL55" t="s">
        <v>486</v>
      </c>
      <c r="GP55" t="str">
        <f t="shared" si="47"/>
        <v/>
      </c>
      <c r="GQ55" t="str">
        <f t="shared" si="48"/>
        <v>Retour Bangkok 14h - arrivée 16h30 fin d'am libre</v>
      </c>
      <c r="GR55" s="27">
        <f t="shared" si="48"/>
        <v>0</v>
      </c>
      <c r="GS55" s="27">
        <f t="shared" si="48"/>
        <v>0</v>
      </c>
      <c r="GU55" t="str">
        <f t="shared" si="49"/>
        <v/>
      </c>
      <c r="GV55" t="str">
        <f t="shared" si="49"/>
        <v>Retour Bangkok 14h - arrivée 16h30 fin d'am libre</v>
      </c>
      <c r="GW55" s="27">
        <f t="shared" si="49"/>
        <v>0</v>
      </c>
      <c r="GX55" s="27">
        <f t="shared" si="49"/>
        <v>0</v>
      </c>
      <c r="GZ55" t="str">
        <f t="shared" si="50"/>
        <v/>
      </c>
      <c r="HA55" t="str">
        <f t="shared" si="50"/>
        <v>Retour Bangkok 14h - arrivée 16h30 fin d'am libre</v>
      </c>
      <c r="HB55" s="27">
        <f t="shared" si="50"/>
        <v>0</v>
      </c>
      <c r="HC55" s="27">
        <f t="shared" si="50"/>
        <v>0</v>
      </c>
      <c r="HE55" t="s">
        <v>375</v>
      </c>
      <c r="HG55" s="27">
        <v>0</v>
      </c>
      <c r="HI55" t="str">
        <f t="shared" si="51"/>
        <v/>
      </c>
      <c r="HJ55" t="str">
        <f t="shared" si="52"/>
        <v>Déjeuner</v>
      </c>
      <c r="HK55">
        <f t="shared" si="52"/>
        <v>0</v>
      </c>
      <c r="HL55">
        <f t="shared" si="52"/>
        <v>0</v>
      </c>
      <c r="HN55" t="str">
        <f t="shared" si="53"/>
        <v/>
      </c>
      <c r="HO55" t="str">
        <f t="shared" si="53"/>
        <v>Déjeuner</v>
      </c>
      <c r="HP55">
        <f t="shared" si="53"/>
        <v>0</v>
      </c>
      <c r="HQ55">
        <f t="shared" si="53"/>
        <v>0</v>
      </c>
      <c r="HS55" t="str">
        <f t="shared" si="54"/>
        <v/>
      </c>
      <c r="HT55" t="str">
        <f t="shared" si="54"/>
        <v>Déjeuner</v>
      </c>
      <c r="HU55">
        <f t="shared" si="54"/>
        <v>0</v>
      </c>
      <c r="HV55">
        <f t="shared" si="54"/>
        <v>0</v>
      </c>
      <c r="HX55" t="s">
        <v>375</v>
      </c>
      <c r="HZ55" s="27">
        <v>0</v>
      </c>
      <c r="IB55" t="str">
        <f t="shared" si="55"/>
        <v/>
      </c>
      <c r="IC55" t="str">
        <f t="shared" si="56"/>
        <v>Déjeuner</v>
      </c>
      <c r="ID55">
        <f t="shared" si="56"/>
        <v>0</v>
      </c>
      <c r="IE55">
        <f t="shared" si="56"/>
        <v>0</v>
      </c>
      <c r="IG55" t="str">
        <f t="shared" si="57"/>
        <v/>
      </c>
      <c r="IH55" t="str">
        <f t="shared" si="58"/>
        <v>Déjeuner</v>
      </c>
      <c r="II55">
        <f t="shared" si="58"/>
        <v>0</v>
      </c>
      <c r="IJ55">
        <f t="shared" si="58"/>
        <v>0</v>
      </c>
      <c r="IL55" t="str">
        <f t="shared" si="59"/>
        <v/>
      </c>
      <c r="IM55" t="str">
        <f t="shared" si="60"/>
        <v>Déjeuner</v>
      </c>
      <c r="IN55">
        <f t="shared" si="60"/>
        <v>0</v>
      </c>
      <c r="IO55">
        <f t="shared" si="60"/>
        <v>0</v>
      </c>
      <c r="IR55" s="25" t="s">
        <v>281</v>
      </c>
      <c r="IV55">
        <v>200</v>
      </c>
      <c r="IW55" s="27">
        <v>200</v>
      </c>
      <c r="IZ55" t="str">
        <f t="shared" si="61"/>
        <v>train de la mort 10h45</v>
      </c>
      <c r="JD55" s="27">
        <f t="shared" si="62"/>
        <v>200</v>
      </c>
      <c r="JE55" s="65">
        <f t="shared" si="62"/>
        <v>200</v>
      </c>
      <c r="JH55" t="str">
        <f t="shared" si="63"/>
        <v>train de la mort 10h45</v>
      </c>
      <c r="JL55" s="27">
        <f t="shared" si="64"/>
        <v>200</v>
      </c>
      <c r="JM55" s="65">
        <f t="shared" si="64"/>
        <v>200</v>
      </c>
      <c r="JP55" t="str">
        <f t="shared" si="65"/>
        <v>train de la mort 10h45</v>
      </c>
      <c r="JT55" s="27">
        <f t="shared" si="66"/>
        <v>200</v>
      </c>
      <c r="JU55" s="65">
        <f t="shared" si="66"/>
        <v>200</v>
      </c>
      <c r="JX55" t="s">
        <v>342</v>
      </c>
      <c r="KA55" s="27">
        <v>0</v>
      </c>
      <c r="KD55" t="s">
        <v>342</v>
      </c>
      <c r="KF55" s="27">
        <f t="shared" si="67"/>
        <v>0</v>
      </c>
      <c r="KG55" s="65">
        <f t="shared" si="67"/>
        <v>0</v>
      </c>
      <c r="KJ55" t="s">
        <v>342</v>
      </c>
      <c r="KL55" s="27">
        <f t="shared" si="68"/>
        <v>0</v>
      </c>
      <c r="KM55" s="65">
        <f t="shared" si="68"/>
        <v>0</v>
      </c>
      <c r="KP55" t="s">
        <v>342</v>
      </c>
      <c r="KR55" s="27">
        <f t="shared" si="69"/>
        <v>0</v>
      </c>
      <c r="KS55" s="65">
        <f t="shared" si="69"/>
        <v>0</v>
      </c>
      <c r="KV55" s="25" t="s">
        <v>281</v>
      </c>
      <c r="KW55" s="25"/>
      <c r="KX55">
        <v>200</v>
      </c>
      <c r="KY55" s="27">
        <v>200</v>
      </c>
      <c r="LB55" s="25" t="s">
        <v>281</v>
      </c>
      <c r="LC55" s="25"/>
      <c r="LD55" s="27">
        <f t="shared" si="70"/>
        <v>200</v>
      </c>
      <c r="LE55" s="65">
        <f t="shared" si="70"/>
        <v>200</v>
      </c>
      <c r="LH55" t="str">
        <f t="shared" si="71"/>
        <v>train de la mort 10h45</v>
      </c>
      <c r="LI55" s="25"/>
      <c r="LJ55" s="27">
        <f t="shared" si="72"/>
        <v>200</v>
      </c>
      <c r="LK55" s="65">
        <f t="shared" si="72"/>
        <v>200</v>
      </c>
      <c r="LN55" t="str">
        <f t="shared" si="73"/>
        <v>train de la mort 10h45</v>
      </c>
      <c r="LO55" s="25"/>
      <c r="LP55" s="27">
        <f t="shared" si="74"/>
        <v>200</v>
      </c>
      <c r="LQ55" s="65">
        <f t="shared" si="74"/>
        <v>200</v>
      </c>
      <c r="LT55" s="25" t="s">
        <v>281</v>
      </c>
      <c r="LV55">
        <v>200</v>
      </c>
      <c r="LW55" s="27">
        <v>200</v>
      </c>
      <c r="LZ55" t="str">
        <f t="shared" si="75"/>
        <v>train de la mort 10h45</v>
      </c>
      <c r="MB55" s="27">
        <f t="shared" si="76"/>
        <v>200</v>
      </c>
      <c r="MC55" s="65">
        <f t="shared" si="76"/>
        <v>200</v>
      </c>
      <c r="MF55" t="str">
        <f t="shared" si="77"/>
        <v>train de la mort 10h45</v>
      </c>
      <c r="MH55" s="27">
        <f t="shared" si="78"/>
        <v>200</v>
      </c>
      <c r="MI55" s="65">
        <f t="shared" si="78"/>
        <v>200</v>
      </c>
      <c r="ML55" t="str">
        <f t="shared" si="79"/>
        <v>train de la mort 10h45</v>
      </c>
      <c r="MN55" s="27">
        <f t="shared" si="80"/>
        <v>200</v>
      </c>
      <c r="MO55" s="65">
        <f t="shared" si="80"/>
        <v>200</v>
      </c>
      <c r="MQ55" s="25" t="s">
        <v>487</v>
      </c>
      <c r="MT55">
        <v>0</v>
      </c>
      <c r="MW55" t="str">
        <f t="shared" si="81"/>
        <v>Déjeuner nong khai à midi</v>
      </c>
      <c r="MY55" s="27">
        <f t="shared" si="82"/>
        <v>0</v>
      </c>
      <c r="MZ55" s="65">
        <f t="shared" si="82"/>
        <v>0</v>
      </c>
      <c r="NC55" t="str">
        <f t="shared" si="83"/>
        <v>Déjeuner nong khai à midi</v>
      </c>
      <c r="NE55" s="27">
        <f t="shared" si="84"/>
        <v>0</v>
      </c>
      <c r="NF55" s="65">
        <f t="shared" si="84"/>
        <v>0</v>
      </c>
      <c r="NI55" t="str">
        <f t="shared" si="85"/>
        <v>Déjeuner nong khai à midi</v>
      </c>
      <c r="NK55" s="27">
        <f t="shared" si="86"/>
        <v>0</v>
      </c>
      <c r="NL55" s="65">
        <f t="shared" si="86"/>
        <v>0</v>
      </c>
      <c r="NM55" t="s">
        <v>488</v>
      </c>
      <c r="NN55" s="25" t="s">
        <v>257</v>
      </c>
      <c r="NP55" s="27"/>
      <c r="NQ55" s="65"/>
      <c r="NS55" t="s">
        <v>488</v>
      </c>
      <c r="NT55" t="str">
        <f t="shared" si="87"/>
        <v>Départ hôtel à 9h</v>
      </c>
      <c r="NV55" s="27">
        <f t="shared" si="88"/>
        <v>0</v>
      </c>
      <c r="NW55" s="65">
        <f t="shared" si="88"/>
        <v>0</v>
      </c>
      <c r="NY55" t="s">
        <v>488</v>
      </c>
      <c r="NZ55" t="str">
        <f t="shared" si="89"/>
        <v>Départ hôtel à 9h</v>
      </c>
      <c r="OB55" s="27">
        <f t="shared" si="90"/>
        <v>0</v>
      </c>
      <c r="OC55" s="65">
        <f t="shared" si="90"/>
        <v>0</v>
      </c>
      <c r="OE55" t="s">
        <v>488</v>
      </c>
      <c r="OF55" t="str">
        <f t="shared" si="91"/>
        <v>Départ hôtel à 9h</v>
      </c>
      <c r="OH55" s="27">
        <f t="shared" si="92"/>
        <v>0</v>
      </c>
      <c r="OI55" s="65">
        <f t="shared" si="92"/>
        <v>0</v>
      </c>
      <c r="OL55" t="s">
        <v>489</v>
      </c>
      <c r="ON55" s="27"/>
      <c r="OO55" s="65"/>
      <c r="OR55" t="str">
        <f t="shared" si="93"/>
        <v>Visite geysers de 16h30 à 17h</v>
      </c>
      <c r="OT55" s="27">
        <f t="shared" si="94"/>
        <v>0</v>
      </c>
      <c r="OU55" s="65">
        <f t="shared" si="94"/>
        <v>0</v>
      </c>
      <c r="OX55" t="str">
        <f t="shared" si="95"/>
        <v>Visite geysers de 16h30 à 17h</v>
      </c>
      <c r="OZ55" s="27">
        <f t="shared" si="96"/>
        <v>0</v>
      </c>
      <c r="PA55" s="65">
        <f t="shared" si="96"/>
        <v>0</v>
      </c>
      <c r="PD55" t="str">
        <f t="shared" si="97"/>
        <v>Visite geysers de 16h30 à 17h</v>
      </c>
      <c r="PF55" s="27">
        <f t="shared" si="98"/>
        <v>0</v>
      </c>
      <c r="PG55" s="65">
        <f t="shared" si="98"/>
        <v>0</v>
      </c>
      <c r="PJ55" s="25" t="s">
        <v>490</v>
      </c>
      <c r="PP55" t="str">
        <f t="shared" si="99"/>
        <v>Départ vers 15h30 pour parc de Phu Ruea (arrivée vers 17h)</v>
      </c>
      <c r="PR55">
        <f t="shared" si="100"/>
        <v>0</v>
      </c>
      <c r="PS55">
        <f t="shared" si="100"/>
        <v>0</v>
      </c>
      <c r="PV55" t="str">
        <f t="shared" si="101"/>
        <v>Départ vers 15h30 pour parc de Phu Ruea (arrivée vers 17h)</v>
      </c>
      <c r="PX55">
        <f t="shared" si="102"/>
        <v>0</v>
      </c>
      <c r="PY55">
        <f t="shared" si="102"/>
        <v>0</v>
      </c>
      <c r="QB55" t="str">
        <f t="shared" si="103"/>
        <v>Départ vers 15h30 pour parc de Phu Ruea (arrivée vers 17h)</v>
      </c>
      <c r="QD55">
        <f t="shared" si="104"/>
        <v>0</v>
      </c>
      <c r="QE55">
        <f t="shared" si="104"/>
        <v>0</v>
      </c>
      <c r="QH55" s="25" t="s">
        <v>490</v>
      </c>
      <c r="QN55" t="str">
        <f t="shared" si="105"/>
        <v>Départ vers 15h30 pour parc de Phu Ruea (arrivée vers 17h)</v>
      </c>
      <c r="QO55">
        <f t="shared" si="105"/>
        <v>0</v>
      </c>
      <c r="QP55">
        <f t="shared" si="105"/>
        <v>0</v>
      </c>
      <c r="QT55" t="str">
        <f t="shared" si="106"/>
        <v>Départ vers 15h30 pour parc de Phu Ruea (arrivée vers 17h)</v>
      </c>
      <c r="QU55">
        <f t="shared" si="106"/>
        <v>0</v>
      </c>
      <c r="QV55">
        <f t="shared" si="106"/>
        <v>0</v>
      </c>
      <c r="QZ55" t="str">
        <f t="shared" si="107"/>
        <v>Départ vers 15h30 pour parc de Phu Ruea (arrivée vers 17h)</v>
      </c>
      <c r="RA55">
        <f t="shared" si="107"/>
        <v>0</v>
      </c>
      <c r="RB55">
        <f t="shared" si="107"/>
        <v>0</v>
      </c>
      <c r="RD55" s="25" t="s">
        <v>490</v>
      </c>
      <c r="RI55" t="str">
        <f t="shared" si="108"/>
        <v>Départ vers 15h30 pour parc de Phu Ruea (arrivée vers 17h)</v>
      </c>
      <c r="RJ55">
        <f t="shared" si="108"/>
        <v>0</v>
      </c>
      <c r="RK55">
        <f t="shared" si="108"/>
        <v>0</v>
      </c>
      <c r="RN55" t="str">
        <f t="shared" si="109"/>
        <v>Départ vers 15h30 pour parc de Phu Ruea (arrivée vers 17h)</v>
      </c>
      <c r="RO55">
        <f t="shared" si="109"/>
        <v>0</v>
      </c>
      <c r="RP55">
        <f t="shared" si="109"/>
        <v>0</v>
      </c>
      <c r="RS55" t="str">
        <f t="shared" si="110"/>
        <v>Départ vers 15h30 pour parc de Phu Ruea (arrivée vers 17h)</v>
      </c>
      <c r="RT55">
        <f t="shared" si="110"/>
        <v>0</v>
      </c>
      <c r="RU55">
        <f t="shared" si="110"/>
        <v>0</v>
      </c>
      <c r="RW55" t="s">
        <v>227</v>
      </c>
      <c r="RY55" s="27">
        <v>2000</v>
      </c>
      <c r="SA55">
        <f t="shared" si="111"/>
        <v>0</v>
      </c>
      <c r="SB55" t="str">
        <f t="shared" si="111"/>
        <v>tranfert de l'aéroport d'Udon Thani à Nongkhai (van à la journée)</v>
      </c>
      <c r="SC55">
        <f t="shared" si="111"/>
        <v>0</v>
      </c>
      <c r="SD55">
        <f t="shared" si="111"/>
        <v>2000</v>
      </c>
      <c r="SF55">
        <f t="shared" si="112"/>
        <v>0</v>
      </c>
      <c r="SG55" t="str">
        <f t="shared" si="112"/>
        <v>tranfert de l'aéroport d'Udon Thani à Nongkhai (van à la journée)</v>
      </c>
      <c r="SH55">
        <f t="shared" si="112"/>
        <v>0</v>
      </c>
      <c r="SI55">
        <f t="shared" si="112"/>
        <v>2000</v>
      </c>
      <c r="SK55">
        <f t="shared" si="113"/>
        <v>0</v>
      </c>
      <c r="SL55" t="str">
        <f t="shared" si="113"/>
        <v>tranfert de l'aéroport d'Udon Thani à Nongkhai (van à la journée)</v>
      </c>
      <c r="SM55">
        <f t="shared" si="113"/>
        <v>0</v>
      </c>
      <c r="SN55">
        <f t="shared" si="113"/>
        <v>2000</v>
      </c>
      <c r="SR55" s="25" t="s">
        <v>491</v>
      </c>
      <c r="SS55">
        <v>6240</v>
      </c>
      <c r="SW55" t="str">
        <f t="shared" si="114"/>
        <v>shompoo cruise</v>
      </c>
      <c r="SX55">
        <f t="shared" si="114"/>
        <v>6240</v>
      </c>
      <c r="SY55">
        <f t="shared" si="114"/>
        <v>0</v>
      </c>
      <c r="TB55" t="str">
        <f t="shared" si="115"/>
        <v>shompoo cruise</v>
      </c>
      <c r="TC55">
        <f t="shared" si="115"/>
        <v>6240</v>
      </c>
      <c r="TD55">
        <f t="shared" si="115"/>
        <v>0</v>
      </c>
      <c r="TG55" t="str">
        <f t="shared" si="116"/>
        <v>shompoo cruise</v>
      </c>
      <c r="TH55">
        <f t="shared" si="116"/>
        <v>6240</v>
      </c>
      <c r="TI55">
        <f t="shared" si="116"/>
        <v>0</v>
      </c>
    </row>
    <row r="56" spans="1:529" x14ac:dyDescent="0.25">
      <c r="B56" t="s">
        <v>492</v>
      </c>
      <c r="F56" s="27"/>
      <c r="G56" s="27">
        <v>0</v>
      </c>
      <c r="I56" t="str">
        <f t="shared" si="1"/>
        <v/>
      </c>
      <c r="J56" t="str">
        <f t="shared" si="2"/>
        <v>Dîner libre dans un des nombreux restaurants</v>
      </c>
      <c r="N56" s="27">
        <f t="shared" si="3"/>
        <v>0</v>
      </c>
      <c r="O56" s="27">
        <f t="shared" si="3"/>
        <v>0</v>
      </c>
      <c r="P56" s="27"/>
      <c r="Q56" t="str">
        <f t="shared" si="4"/>
        <v/>
      </c>
      <c r="R56" t="str">
        <f t="shared" si="4"/>
        <v>Dîner libre dans un des nombreux restaurants</v>
      </c>
      <c r="V56" s="27">
        <f t="shared" si="5"/>
        <v>0</v>
      </c>
      <c r="W56" s="27">
        <f t="shared" si="5"/>
        <v>0</v>
      </c>
      <c r="X56" s="27"/>
      <c r="Y56" t="str">
        <f t="shared" si="6"/>
        <v/>
      </c>
      <c r="Z56" t="str">
        <f t="shared" si="6"/>
        <v>Dîner libre dans un des nombreux restaurants</v>
      </c>
      <c r="AD56" s="27">
        <f t="shared" si="7"/>
        <v>0</v>
      </c>
      <c r="AE56" s="27">
        <f t="shared" si="7"/>
        <v>0</v>
      </c>
      <c r="AG56" t="s">
        <v>411</v>
      </c>
      <c r="AI56" s="27">
        <v>0</v>
      </c>
      <c r="AJ56" s="27">
        <v>0</v>
      </c>
      <c r="AK56" s="27"/>
      <c r="AL56" t="str">
        <f t="shared" si="8"/>
        <v/>
      </c>
      <c r="AM56" t="str">
        <f t="shared" si="9"/>
        <v>Déjeuner aéroport Krabi</v>
      </c>
      <c r="AO56" s="27">
        <f t="shared" si="10"/>
        <v>0</v>
      </c>
      <c r="AP56" s="27">
        <f t="shared" si="10"/>
        <v>0</v>
      </c>
      <c r="AQ56" s="27"/>
      <c r="AR56" t="str">
        <f t="shared" si="11"/>
        <v/>
      </c>
      <c r="AS56" t="str">
        <f t="shared" si="11"/>
        <v>Déjeuner aéroport Krabi</v>
      </c>
      <c r="AU56" s="27">
        <f t="shared" si="12"/>
        <v>0</v>
      </c>
      <c r="AV56" s="27">
        <f t="shared" si="12"/>
        <v>0</v>
      </c>
      <c r="AW56" s="27"/>
      <c r="AX56" t="str">
        <f t="shared" si="13"/>
        <v/>
      </c>
      <c r="AY56" t="str">
        <f t="shared" si="13"/>
        <v>Déjeuner aéroport Krabi</v>
      </c>
      <c r="BA56" s="27">
        <f t="shared" si="14"/>
        <v>0</v>
      </c>
      <c r="BB56" s="27">
        <f t="shared" si="14"/>
        <v>0</v>
      </c>
      <c r="BC56" s="27"/>
      <c r="BE56" t="s">
        <v>493</v>
      </c>
      <c r="BG56" s="27">
        <v>1000</v>
      </c>
      <c r="BH56" s="65"/>
      <c r="BI56" t="str">
        <f t="shared" si="15"/>
        <v/>
      </c>
      <c r="BJ56" t="str">
        <f t="shared" si="16"/>
        <v>Transport airport à hôtel</v>
      </c>
      <c r="BK56" s="27">
        <f t="shared" si="16"/>
        <v>0</v>
      </c>
      <c r="BL56" s="27">
        <f t="shared" si="16"/>
        <v>1000</v>
      </c>
      <c r="BM56" s="27"/>
      <c r="BN56" t="str">
        <f t="shared" si="17"/>
        <v/>
      </c>
      <c r="BO56" t="str">
        <f t="shared" si="17"/>
        <v>Transport airport à hôtel</v>
      </c>
      <c r="BP56" s="27">
        <f t="shared" si="17"/>
        <v>0</v>
      </c>
      <c r="BQ56" s="27">
        <f t="shared" si="17"/>
        <v>1000</v>
      </c>
      <c r="BR56" s="27"/>
      <c r="BS56" s="27" t="str">
        <f t="shared" si="18"/>
        <v/>
      </c>
      <c r="BT56" t="str">
        <f t="shared" si="18"/>
        <v>Transport airport à hôtel</v>
      </c>
      <c r="BU56" s="27">
        <f t="shared" si="18"/>
        <v>0</v>
      </c>
      <c r="BV56" s="27">
        <f t="shared" si="18"/>
        <v>1000</v>
      </c>
      <c r="BX56" t="s">
        <v>494</v>
      </c>
      <c r="BY56" s="27"/>
      <c r="BZ56" s="27">
        <v>0</v>
      </c>
      <c r="CA56" s="65"/>
      <c r="CB56" t="str">
        <f t="shared" si="19"/>
        <v/>
      </c>
      <c r="CC56" t="str">
        <f t="shared" si="20"/>
        <v>déjeuner hôtel</v>
      </c>
      <c r="CD56" s="27">
        <f t="shared" si="20"/>
        <v>0</v>
      </c>
      <c r="CE56" s="27">
        <f t="shared" si="20"/>
        <v>0</v>
      </c>
      <c r="CF56" s="27"/>
      <c r="CG56" t="str">
        <f t="shared" si="21"/>
        <v/>
      </c>
      <c r="CH56" t="str">
        <f t="shared" si="21"/>
        <v>déjeuner hôtel</v>
      </c>
      <c r="CI56" s="27">
        <f t="shared" si="22"/>
        <v>0</v>
      </c>
      <c r="CJ56" s="27">
        <f t="shared" si="23"/>
        <v>0</v>
      </c>
      <c r="CK56" s="27"/>
      <c r="CL56" t="str">
        <f t="shared" si="24"/>
        <v/>
      </c>
      <c r="CM56" t="str">
        <f t="shared" si="24"/>
        <v>déjeuner hôtel</v>
      </c>
      <c r="CN56" s="27">
        <f t="shared" si="24"/>
        <v>0</v>
      </c>
      <c r="CO56" s="27">
        <f t="shared" si="24"/>
        <v>0</v>
      </c>
      <c r="CP56" s="27"/>
      <c r="CR56" t="s">
        <v>495</v>
      </c>
      <c r="CS56" s="27"/>
      <c r="CT56" s="27">
        <v>0</v>
      </c>
      <c r="CU56" s="65"/>
      <c r="CV56" t="str">
        <f t="shared" si="25"/>
        <v/>
      </c>
      <c r="CW56" t="str">
        <f t="shared" si="26"/>
        <v>Déjeuner ferme orchidées</v>
      </c>
      <c r="CX56" s="27">
        <f t="shared" si="26"/>
        <v>0</v>
      </c>
      <c r="CY56" s="27">
        <f t="shared" si="26"/>
        <v>0</v>
      </c>
      <c r="CZ56" s="27"/>
      <c r="DA56" t="str">
        <f t="shared" si="27"/>
        <v/>
      </c>
      <c r="DB56" t="str">
        <f t="shared" si="28"/>
        <v>Déjeuner ferme orchidées</v>
      </c>
      <c r="DC56" s="27">
        <f t="shared" si="28"/>
        <v>0</v>
      </c>
      <c r="DD56" s="27">
        <f t="shared" si="28"/>
        <v>0</v>
      </c>
      <c r="DE56" s="27"/>
      <c r="DF56" t="str">
        <f t="shared" si="29"/>
        <v/>
      </c>
      <c r="DG56" t="str">
        <f t="shared" si="30"/>
        <v>Déjeuner ferme orchidées</v>
      </c>
      <c r="DH56" s="27">
        <f t="shared" si="30"/>
        <v>0</v>
      </c>
      <c r="DI56" s="27">
        <f t="shared" si="30"/>
        <v>0</v>
      </c>
      <c r="DJ56" s="27"/>
      <c r="DL56" t="s">
        <v>495</v>
      </c>
      <c r="DM56" s="27"/>
      <c r="DN56" s="27">
        <v>0</v>
      </c>
      <c r="DP56" t="str">
        <f t="shared" si="31"/>
        <v/>
      </c>
      <c r="DQ56" t="str">
        <f t="shared" si="32"/>
        <v>Déjeuner ferme orchidées</v>
      </c>
      <c r="DR56" s="27">
        <f t="shared" si="32"/>
        <v>0</v>
      </c>
      <c r="DS56" s="27">
        <f t="shared" si="32"/>
        <v>0</v>
      </c>
      <c r="DU56" t="str">
        <f t="shared" si="33"/>
        <v/>
      </c>
      <c r="DV56" t="str">
        <f t="shared" si="33"/>
        <v>Déjeuner ferme orchidées</v>
      </c>
      <c r="DW56" s="27">
        <f t="shared" si="33"/>
        <v>0</v>
      </c>
      <c r="DX56" s="27">
        <f t="shared" si="33"/>
        <v>0</v>
      </c>
      <c r="DZ56" t="str">
        <f t="shared" si="34"/>
        <v/>
      </c>
      <c r="EA56" t="str">
        <f t="shared" si="34"/>
        <v>Déjeuner ferme orchidées</v>
      </c>
      <c r="EB56" s="27">
        <f t="shared" si="34"/>
        <v>0</v>
      </c>
      <c r="EC56" s="27">
        <f t="shared" si="34"/>
        <v>0</v>
      </c>
      <c r="EF56" t="s">
        <v>496</v>
      </c>
      <c r="EG56" s="27">
        <v>1020</v>
      </c>
      <c r="EH56" s="27">
        <v>0</v>
      </c>
      <c r="EJ56" t="str">
        <f t="shared" si="35"/>
        <v/>
      </c>
      <c r="EK56" t="str">
        <f t="shared" si="36"/>
        <v>zzz hostel don muang + transfert aéroport</v>
      </c>
      <c r="EL56" s="27">
        <f t="shared" si="36"/>
        <v>1020</v>
      </c>
      <c r="EM56" s="27">
        <f t="shared" si="36"/>
        <v>0</v>
      </c>
      <c r="EO56" t="str">
        <f t="shared" si="37"/>
        <v/>
      </c>
      <c r="EP56" t="str">
        <f t="shared" si="37"/>
        <v>zzz hostel don muang + transfert aéroport</v>
      </c>
      <c r="EQ56" s="27">
        <f t="shared" si="37"/>
        <v>1020</v>
      </c>
      <c r="ER56" s="27">
        <f t="shared" si="37"/>
        <v>0</v>
      </c>
      <c r="ET56" t="str">
        <f t="shared" si="38"/>
        <v/>
      </c>
      <c r="EU56" t="str">
        <f t="shared" si="38"/>
        <v>zzz hostel don muang + transfert aéroport</v>
      </c>
      <c r="EV56" s="27">
        <f t="shared" si="38"/>
        <v>1020</v>
      </c>
      <c r="EW56" s="27">
        <f t="shared" si="38"/>
        <v>0</v>
      </c>
      <c r="EZ56" t="s">
        <v>496</v>
      </c>
      <c r="FA56" s="27">
        <v>1020</v>
      </c>
      <c r="FB56" s="27">
        <v>0</v>
      </c>
      <c r="FD56" t="str">
        <f t="shared" si="39"/>
        <v/>
      </c>
      <c r="FE56" t="str">
        <f t="shared" si="40"/>
        <v>zzz hostel don muang + transfert aéroport</v>
      </c>
      <c r="FF56" s="27">
        <f t="shared" si="40"/>
        <v>1020</v>
      </c>
      <c r="FG56" s="27">
        <f t="shared" si="40"/>
        <v>0</v>
      </c>
      <c r="FI56" t="str">
        <f t="shared" si="41"/>
        <v/>
      </c>
      <c r="FJ56" t="str">
        <f t="shared" si="41"/>
        <v>zzz hostel don muang + transfert aéroport</v>
      </c>
      <c r="FK56" s="27">
        <f t="shared" si="41"/>
        <v>1020</v>
      </c>
      <c r="FL56" s="27">
        <f t="shared" si="41"/>
        <v>0</v>
      </c>
      <c r="FN56" t="str">
        <f t="shared" si="42"/>
        <v/>
      </c>
      <c r="FO56" t="str">
        <f t="shared" si="42"/>
        <v>zzz hostel don muang + transfert aéroport</v>
      </c>
      <c r="FP56" s="27">
        <f t="shared" si="42"/>
        <v>1020</v>
      </c>
      <c r="FQ56" s="27">
        <f t="shared" si="42"/>
        <v>0</v>
      </c>
      <c r="FS56" t="s">
        <v>496</v>
      </c>
      <c r="FT56" s="27">
        <v>1020</v>
      </c>
      <c r="FU56" s="27">
        <v>0</v>
      </c>
      <c r="FW56" t="str">
        <f t="shared" si="43"/>
        <v/>
      </c>
      <c r="FX56" t="str">
        <f t="shared" si="44"/>
        <v>zzz hostel don muang + transfert aéroport</v>
      </c>
      <c r="FY56" s="27">
        <f t="shared" si="44"/>
        <v>1020</v>
      </c>
      <c r="FZ56" s="27">
        <f t="shared" si="44"/>
        <v>0</v>
      </c>
      <c r="GB56" t="str">
        <f t="shared" si="45"/>
        <v/>
      </c>
      <c r="GC56" t="str">
        <f t="shared" si="45"/>
        <v>zzz hostel don muang + transfert aéroport</v>
      </c>
      <c r="GD56" s="27">
        <f t="shared" si="45"/>
        <v>1020</v>
      </c>
      <c r="GE56" s="27">
        <f t="shared" si="45"/>
        <v>0</v>
      </c>
      <c r="GG56" t="str">
        <f t="shared" si="46"/>
        <v/>
      </c>
      <c r="GH56" t="str">
        <f t="shared" si="46"/>
        <v>zzz hostel don muang + transfert aéroport</v>
      </c>
      <c r="GI56" s="27">
        <f t="shared" si="46"/>
        <v>1020</v>
      </c>
      <c r="GJ56" s="27">
        <f t="shared" si="46"/>
        <v>0</v>
      </c>
      <c r="GL56" t="s">
        <v>496</v>
      </c>
      <c r="GM56" s="27">
        <v>1020</v>
      </c>
      <c r="GN56" s="27">
        <v>0</v>
      </c>
      <c r="GP56" t="str">
        <f t="shared" si="47"/>
        <v/>
      </c>
      <c r="GQ56" t="str">
        <f t="shared" si="48"/>
        <v>zzz hostel don muang + transfert aéroport</v>
      </c>
      <c r="GR56" s="27">
        <f t="shared" si="48"/>
        <v>1020</v>
      </c>
      <c r="GS56" s="27">
        <f t="shared" si="48"/>
        <v>0</v>
      </c>
      <c r="GU56" t="str">
        <f t="shared" si="49"/>
        <v/>
      </c>
      <c r="GV56" t="str">
        <f t="shared" si="49"/>
        <v>zzz hostel don muang + transfert aéroport</v>
      </c>
      <c r="GW56" s="27">
        <f t="shared" si="49"/>
        <v>1020</v>
      </c>
      <c r="GX56" s="27">
        <f t="shared" si="49"/>
        <v>0</v>
      </c>
      <c r="GZ56" t="str">
        <f t="shared" si="50"/>
        <v/>
      </c>
      <c r="HA56" t="str">
        <f t="shared" si="50"/>
        <v>zzz hostel don muang + transfert aéroport</v>
      </c>
      <c r="HB56" s="27">
        <f t="shared" si="50"/>
        <v>1020</v>
      </c>
      <c r="HC56" s="27">
        <f t="shared" si="50"/>
        <v>0</v>
      </c>
      <c r="HE56" t="s">
        <v>497</v>
      </c>
      <c r="HG56" s="27">
        <v>0</v>
      </c>
      <c r="HI56" t="str">
        <f t="shared" si="51"/>
        <v/>
      </c>
      <c r="HJ56" t="str">
        <f t="shared" si="52"/>
        <v>Dîner au marché avant de rentrer</v>
      </c>
      <c r="HK56">
        <f t="shared" si="52"/>
        <v>0</v>
      </c>
      <c r="HL56">
        <f t="shared" si="52"/>
        <v>0</v>
      </c>
      <c r="HN56" t="str">
        <f t="shared" si="53"/>
        <v/>
      </c>
      <c r="HO56" t="str">
        <f t="shared" si="53"/>
        <v>Dîner au marché avant de rentrer</v>
      </c>
      <c r="HP56">
        <f t="shared" si="53"/>
        <v>0</v>
      </c>
      <c r="HQ56">
        <f t="shared" si="53"/>
        <v>0</v>
      </c>
      <c r="HS56" t="str">
        <f t="shared" si="54"/>
        <v/>
      </c>
      <c r="HT56" t="str">
        <f t="shared" si="54"/>
        <v>Dîner au marché avant de rentrer</v>
      </c>
      <c r="HU56">
        <f t="shared" si="54"/>
        <v>0</v>
      </c>
      <c r="HV56">
        <f t="shared" si="54"/>
        <v>0</v>
      </c>
      <c r="HX56" t="s">
        <v>497</v>
      </c>
      <c r="HZ56" s="27">
        <v>0</v>
      </c>
      <c r="IB56" t="str">
        <f t="shared" si="55"/>
        <v/>
      </c>
      <c r="IC56" t="str">
        <f t="shared" si="56"/>
        <v>Dîner au marché avant de rentrer</v>
      </c>
      <c r="ID56">
        <f t="shared" si="56"/>
        <v>0</v>
      </c>
      <c r="IE56">
        <f t="shared" si="56"/>
        <v>0</v>
      </c>
      <c r="IG56" t="str">
        <f t="shared" si="57"/>
        <v/>
      </c>
      <c r="IH56" t="str">
        <f t="shared" si="58"/>
        <v>Dîner au marché avant de rentrer</v>
      </c>
      <c r="II56">
        <f t="shared" si="58"/>
        <v>0</v>
      </c>
      <c r="IJ56">
        <f t="shared" si="58"/>
        <v>0</v>
      </c>
      <c r="IL56" t="str">
        <f t="shared" si="59"/>
        <v/>
      </c>
      <c r="IM56" t="str">
        <f t="shared" si="60"/>
        <v>Dîner au marché avant de rentrer</v>
      </c>
      <c r="IN56">
        <f t="shared" si="60"/>
        <v>0</v>
      </c>
      <c r="IO56">
        <f t="shared" si="60"/>
        <v>0</v>
      </c>
      <c r="IR56" s="25" t="s">
        <v>290</v>
      </c>
      <c r="IW56" s="27">
        <v>0</v>
      </c>
      <c r="IZ56" t="str">
        <f t="shared" si="61"/>
        <v>déjeuner nam tok</v>
      </c>
      <c r="JD56" s="27">
        <f t="shared" si="62"/>
        <v>0</v>
      </c>
      <c r="JE56" s="65">
        <f t="shared" si="62"/>
        <v>0</v>
      </c>
      <c r="JH56" t="str">
        <f t="shared" si="63"/>
        <v>déjeuner nam tok</v>
      </c>
      <c r="JL56" s="27">
        <f t="shared" si="64"/>
        <v>0</v>
      </c>
      <c r="JM56" s="65">
        <f t="shared" si="64"/>
        <v>0</v>
      </c>
      <c r="JP56" t="str">
        <f t="shared" si="65"/>
        <v>déjeuner nam tok</v>
      </c>
      <c r="JT56" s="27">
        <f t="shared" si="66"/>
        <v>0</v>
      </c>
      <c r="JU56" s="65">
        <f t="shared" si="66"/>
        <v>0</v>
      </c>
      <c r="JW56" t="s">
        <v>436</v>
      </c>
      <c r="JX56" t="s">
        <v>462</v>
      </c>
      <c r="JZ56" s="27"/>
      <c r="KA56" s="65">
        <v>3500</v>
      </c>
      <c r="KC56" t="s">
        <v>436</v>
      </c>
      <c r="KD56" t="s">
        <v>462</v>
      </c>
      <c r="KF56" s="27">
        <f t="shared" si="67"/>
        <v>0</v>
      </c>
      <c r="KG56" s="65">
        <f t="shared" si="67"/>
        <v>3500</v>
      </c>
      <c r="KI56" t="s">
        <v>436</v>
      </c>
      <c r="KJ56" t="s">
        <v>462</v>
      </c>
      <c r="KL56" s="27">
        <f t="shared" si="68"/>
        <v>0</v>
      </c>
      <c r="KM56" s="65">
        <f t="shared" si="68"/>
        <v>3500</v>
      </c>
      <c r="KO56" t="s">
        <v>436</v>
      </c>
      <c r="KP56" t="s">
        <v>462</v>
      </c>
      <c r="KR56" s="27">
        <f t="shared" si="69"/>
        <v>0</v>
      </c>
      <c r="KS56" s="65">
        <f t="shared" si="69"/>
        <v>3500</v>
      </c>
      <c r="KV56" s="25" t="s">
        <v>290</v>
      </c>
      <c r="KW56" s="25"/>
      <c r="KY56" s="27">
        <v>0</v>
      </c>
      <c r="LB56" s="25" t="s">
        <v>290</v>
      </c>
      <c r="LC56" s="25"/>
      <c r="LD56" s="27">
        <f t="shared" si="70"/>
        <v>0</v>
      </c>
      <c r="LE56" s="65">
        <f t="shared" si="70"/>
        <v>0</v>
      </c>
      <c r="LH56" t="str">
        <f t="shared" si="71"/>
        <v>déjeuner nam tok</v>
      </c>
      <c r="LI56" s="25"/>
      <c r="LJ56" s="27">
        <f t="shared" si="72"/>
        <v>0</v>
      </c>
      <c r="LK56" s="65">
        <f t="shared" si="72"/>
        <v>0</v>
      </c>
      <c r="LN56" t="str">
        <f t="shared" si="73"/>
        <v>déjeuner nam tok</v>
      </c>
      <c r="LO56" s="25"/>
      <c r="LP56" s="27">
        <f t="shared" si="74"/>
        <v>0</v>
      </c>
      <c r="LQ56" s="65">
        <f t="shared" si="74"/>
        <v>0</v>
      </c>
      <c r="LT56" s="25" t="s">
        <v>290</v>
      </c>
      <c r="LW56" s="27">
        <v>0</v>
      </c>
      <c r="LZ56" t="str">
        <f t="shared" si="75"/>
        <v>déjeuner nam tok</v>
      </c>
      <c r="MB56" s="27">
        <f t="shared" si="76"/>
        <v>0</v>
      </c>
      <c r="MC56" s="65">
        <f t="shared" si="76"/>
        <v>0</v>
      </c>
      <c r="MF56" t="str">
        <f t="shared" si="77"/>
        <v>déjeuner nam tok</v>
      </c>
      <c r="MH56" s="27">
        <f t="shared" si="78"/>
        <v>0</v>
      </c>
      <c r="MI56" s="65">
        <f t="shared" si="78"/>
        <v>0</v>
      </c>
      <c r="ML56" t="str">
        <f t="shared" si="79"/>
        <v>déjeuner nam tok</v>
      </c>
      <c r="MN56" s="27">
        <f t="shared" si="80"/>
        <v>0</v>
      </c>
      <c r="MO56" s="65">
        <f t="shared" si="80"/>
        <v>0</v>
      </c>
      <c r="MQ56" s="25" t="s">
        <v>498</v>
      </c>
      <c r="MT56" s="27"/>
      <c r="MW56" t="str">
        <f t="shared" si="81"/>
        <v>13h30 à 14h30 passage de la douane</v>
      </c>
      <c r="MY56" s="27">
        <f t="shared" si="82"/>
        <v>0</v>
      </c>
      <c r="MZ56" s="65">
        <f t="shared" si="82"/>
        <v>0</v>
      </c>
      <c r="NC56" t="str">
        <f t="shared" si="83"/>
        <v>13h30 à 14h30 passage de la douane</v>
      </c>
      <c r="NE56" s="27">
        <f t="shared" si="84"/>
        <v>0</v>
      </c>
      <c r="NF56" s="65">
        <f t="shared" si="84"/>
        <v>0</v>
      </c>
      <c r="NI56" t="str">
        <f t="shared" si="85"/>
        <v>13h30 à 14h30 passage de la douane</v>
      </c>
      <c r="NK56" s="27">
        <f t="shared" si="86"/>
        <v>0</v>
      </c>
      <c r="NL56" s="65">
        <f t="shared" si="86"/>
        <v>0</v>
      </c>
      <c r="NN56" t="s">
        <v>266</v>
      </c>
      <c r="NP56" s="27">
        <v>50</v>
      </c>
      <c r="NQ56" s="65">
        <v>0</v>
      </c>
      <c r="NT56" t="str">
        <f t="shared" si="87"/>
        <v>Temple blanc</v>
      </c>
      <c r="NV56" s="27">
        <f t="shared" si="88"/>
        <v>50</v>
      </c>
      <c r="NW56" s="65">
        <f t="shared" si="88"/>
        <v>0</v>
      </c>
      <c r="NZ56" t="str">
        <f t="shared" si="89"/>
        <v>Temple blanc</v>
      </c>
      <c r="OB56" s="27">
        <f t="shared" si="90"/>
        <v>50</v>
      </c>
      <c r="OC56" s="65">
        <f t="shared" si="90"/>
        <v>0</v>
      </c>
      <c r="OF56" t="str">
        <f t="shared" si="91"/>
        <v>Temple blanc</v>
      </c>
      <c r="OH56" s="27">
        <f t="shared" si="92"/>
        <v>50</v>
      </c>
      <c r="OI56" s="65">
        <f t="shared" si="92"/>
        <v>0</v>
      </c>
      <c r="OL56" t="s">
        <v>499</v>
      </c>
      <c r="ON56" s="27"/>
      <c r="OO56" s="65"/>
      <c r="OR56" t="str">
        <f t="shared" si="93"/>
        <v>Arrivée vers 19h à Chiang Mai</v>
      </c>
      <c r="OT56" s="27">
        <f t="shared" si="94"/>
        <v>0</v>
      </c>
      <c r="OU56" s="65">
        <f t="shared" si="94"/>
        <v>0</v>
      </c>
      <c r="OX56" t="str">
        <f t="shared" si="95"/>
        <v>Arrivée vers 19h à Chiang Mai</v>
      </c>
      <c r="OZ56" s="27">
        <f t="shared" si="96"/>
        <v>0</v>
      </c>
      <c r="PA56" s="65">
        <f t="shared" si="96"/>
        <v>0</v>
      </c>
      <c r="PD56" t="str">
        <f t="shared" si="97"/>
        <v>Arrivée vers 19h à Chiang Mai</v>
      </c>
      <c r="PF56" s="27">
        <f t="shared" si="98"/>
        <v>0</v>
      </c>
      <c r="PG56" s="65">
        <f t="shared" si="98"/>
        <v>0</v>
      </c>
      <c r="PJ56" s="25" t="s">
        <v>500</v>
      </c>
      <c r="PL56">
        <v>1000</v>
      </c>
      <c r="PP56" t="str">
        <f t="shared" si="99"/>
        <v>Hotel Phurua view</v>
      </c>
      <c r="PR56">
        <f t="shared" si="100"/>
        <v>1000</v>
      </c>
      <c r="PS56">
        <f t="shared" si="100"/>
        <v>0</v>
      </c>
      <c r="PV56" t="str">
        <f t="shared" si="101"/>
        <v>Hotel Phurua view</v>
      </c>
      <c r="PX56">
        <f t="shared" si="102"/>
        <v>1000</v>
      </c>
      <c r="PY56">
        <f t="shared" si="102"/>
        <v>0</v>
      </c>
      <c r="QB56" t="str">
        <f t="shared" si="103"/>
        <v>Hotel Phurua view</v>
      </c>
      <c r="QD56">
        <f t="shared" si="104"/>
        <v>1000</v>
      </c>
      <c r="QE56">
        <f t="shared" si="104"/>
        <v>0</v>
      </c>
      <c r="QH56" s="25" t="s">
        <v>500</v>
      </c>
      <c r="QI56">
        <v>1000</v>
      </c>
      <c r="QN56" t="str">
        <f t="shared" si="105"/>
        <v>Hotel Phurua view</v>
      </c>
      <c r="QO56">
        <f t="shared" si="105"/>
        <v>1000</v>
      </c>
      <c r="QP56">
        <f t="shared" si="105"/>
        <v>0</v>
      </c>
      <c r="QT56" t="str">
        <f t="shared" si="106"/>
        <v>Hotel Phurua view</v>
      </c>
      <c r="QU56">
        <f t="shared" si="106"/>
        <v>1000</v>
      </c>
      <c r="QV56">
        <f t="shared" si="106"/>
        <v>0</v>
      </c>
      <c r="QZ56" t="str">
        <f t="shared" si="107"/>
        <v>Hotel Phurua view</v>
      </c>
      <c r="RA56">
        <f t="shared" si="107"/>
        <v>1000</v>
      </c>
      <c r="RB56">
        <f t="shared" si="107"/>
        <v>0</v>
      </c>
      <c r="RD56" s="25" t="s">
        <v>500</v>
      </c>
      <c r="RE56">
        <v>1000</v>
      </c>
      <c r="RI56" t="str">
        <f t="shared" si="108"/>
        <v>Hotel Phurua view</v>
      </c>
      <c r="RJ56">
        <f t="shared" si="108"/>
        <v>1000</v>
      </c>
      <c r="RK56">
        <f t="shared" si="108"/>
        <v>0</v>
      </c>
      <c r="RN56" t="str">
        <f t="shared" si="109"/>
        <v>Hotel Phurua view</v>
      </c>
      <c r="RO56">
        <f t="shared" si="109"/>
        <v>1000</v>
      </c>
      <c r="RP56">
        <f t="shared" si="109"/>
        <v>0</v>
      </c>
      <c r="RS56" t="str">
        <f t="shared" si="110"/>
        <v>Hotel Phurua view</v>
      </c>
      <c r="RT56">
        <f t="shared" si="110"/>
        <v>1000</v>
      </c>
      <c r="RU56">
        <f t="shared" si="110"/>
        <v>0</v>
      </c>
      <c r="RW56" t="s">
        <v>501</v>
      </c>
      <c r="RX56" s="65"/>
      <c r="RY56" s="65"/>
      <c r="SA56">
        <f t="shared" si="111"/>
        <v>0</v>
      </c>
      <c r="SB56" t="str">
        <f t="shared" si="111"/>
        <v>Dîner Nongkhai</v>
      </c>
      <c r="SC56">
        <f t="shared" si="111"/>
        <v>0</v>
      </c>
      <c r="SD56">
        <f t="shared" si="111"/>
        <v>0</v>
      </c>
      <c r="SF56">
        <f t="shared" si="112"/>
        <v>0</v>
      </c>
      <c r="SG56" t="str">
        <f t="shared" si="112"/>
        <v>Dîner Nongkhai</v>
      </c>
      <c r="SH56">
        <f t="shared" si="112"/>
        <v>0</v>
      </c>
      <c r="SI56">
        <f t="shared" si="112"/>
        <v>0</v>
      </c>
      <c r="SK56">
        <f t="shared" si="113"/>
        <v>0</v>
      </c>
      <c r="SL56" t="str">
        <f t="shared" si="113"/>
        <v>Dîner Nongkhai</v>
      </c>
      <c r="SM56">
        <f t="shared" si="113"/>
        <v>0</v>
      </c>
      <c r="SN56">
        <f t="shared" si="113"/>
        <v>0</v>
      </c>
      <c r="SQ56" t="s">
        <v>488</v>
      </c>
      <c r="SR56" t="s">
        <v>502</v>
      </c>
      <c r="SV56" t="s">
        <v>488</v>
      </c>
      <c r="SW56" t="str">
        <f t="shared" si="114"/>
        <v>Arrivée fin am L.Prabang</v>
      </c>
      <c r="SX56">
        <f t="shared" si="114"/>
        <v>0</v>
      </c>
      <c r="SY56">
        <f t="shared" si="114"/>
        <v>0</v>
      </c>
      <c r="TA56" t="s">
        <v>488</v>
      </c>
      <c r="TB56" t="str">
        <f t="shared" si="115"/>
        <v>Arrivée fin am L.Prabang</v>
      </c>
      <c r="TC56">
        <f t="shared" si="115"/>
        <v>0</v>
      </c>
      <c r="TD56">
        <f t="shared" si="115"/>
        <v>0</v>
      </c>
      <c r="TF56" t="s">
        <v>488</v>
      </c>
      <c r="TG56" t="str">
        <f t="shared" si="116"/>
        <v>Arrivée fin am L.Prabang</v>
      </c>
      <c r="TH56">
        <f t="shared" si="116"/>
        <v>0</v>
      </c>
      <c r="TI56">
        <f t="shared" si="116"/>
        <v>0</v>
      </c>
    </row>
    <row r="57" spans="1:529" x14ac:dyDescent="0.25">
      <c r="B57" t="s">
        <v>427</v>
      </c>
      <c r="F57" s="27">
        <v>3700</v>
      </c>
      <c r="G57" s="27">
        <v>0</v>
      </c>
      <c r="I57" t="str">
        <f t="shared" si="1"/>
        <v/>
      </c>
      <c r="J57" t="str">
        <f t="shared" si="2"/>
        <v>Lanta miami resort</v>
      </c>
      <c r="N57" s="27">
        <f t="shared" si="3"/>
        <v>3700</v>
      </c>
      <c r="O57" s="27">
        <f t="shared" si="3"/>
        <v>0</v>
      </c>
      <c r="P57" s="27"/>
      <c r="Q57" t="str">
        <f t="shared" si="4"/>
        <v/>
      </c>
      <c r="R57" t="str">
        <f t="shared" si="4"/>
        <v>Lanta miami resort</v>
      </c>
      <c r="V57" s="27">
        <f t="shared" si="5"/>
        <v>3700</v>
      </c>
      <c r="W57" s="27">
        <f t="shared" si="5"/>
        <v>0</v>
      </c>
      <c r="X57" s="27"/>
      <c r="Y57" t="str">
        <f t="shared" si="6"/>
        <v/>
      </c>
      <c r="Z57" t="str">
        <f t="shared" si="6"/>
        <v>Lanta miami resort</v>
      </c>
      <c r="AD57" s="27">
        <f t="shared" si="7"/>
        <v>3700</v>
      </c>
      <c r="AE57" s="27">
        <f t="shared" si="7"/>
        <v>0</v>
      </c>
      <c r="AG57" t="s">
        <v>419</v>
      </c>
      <c r="AI57">
        <v>0</v>
      </c>
      <c r="AJ57" s="27">
        <v>0</v>
      </c>
      <c r="AK57" s="27"/>
      <c r="AL57" t="str">
        <f t="shared" si="8"/>
        <v/>
      </c>
      <c r="AM57" t="str">
        <f t="shared" si="9"/>
        <v>Dîner hôtel ou environs</v>
      </c>
      <c r="AO57" s="27">
        <f t="shared" si="10"/>
        <v>0</v>
      </c>
      <c r="AP57" s="27">
        <f t="shared" si="10"/>
        <v>0</v>
      </c>
      <c r="AQ57" s="27"/>
      <c r="AR57" t="str">
        <f t="shared" si="11"/>
        <v/>
      </c>
      <c r="AS57" t="str">
        <f t="shared" si="11"/>
        <v>Dîner hôtel ou environs</v>
      </c>
      <c r="AU57" s="27">
        <f t="shared" si="12"/>
        <v>0</v>
      </c>
      <c r="AV57" s="27">
        <f t="shared" si="12"/>
        <v>0</v>
      </c>
      <c r="AW57" s="27"/>
      <c r="AX57" t="str">
        <f t="shared" si="13"/>
        <v/>
      </c>
      <c r="AY57" t="str">
        <f t="shared" si="13"/>
        <v>Dîner hôtel ou environs</v>
      </c>
      <c r="BA57" s="27">
        <f t="shared" si="14"/>
        <v>0</v>
      </c>
      <c r="BB57" s="27">
        <f t="shared" si="14"/>
        <v>0</v>
      </c>
      <c r="BC57" s="27"/>
      <c r="BD57" t="s">
        <v>436</v>
      </c>
      <c r="BE57" t="s">
        <v>503</v>
      </c>
      <c r="BG57" s="27">
        <v>0</v>
      </c>
      <c r="BH57" s="65"/>
      <c r="BI57" t="str">
        <f t="shared" si="15"/>
        <v>J6</v>
      </c>
      <c r="BJ57" t="str">
        <f t="shared" si="16"/>
        <v>Offrandes aux moines à 6h30</v>
      </c>
      <c r="BK57" s="27">
        <f t="shared" si="16"/>
        <v>0</v>
      </c>
      <c r="BL57" s="27">
        <f t="shared" si="16"/>
        <v>0</v>
      </c>
      <c r="BM57" s="27"/>
      <c r="BN57" t="str">
        <f t="shared" si="17"/>
        <v>J6</v>
      </c>
      <c r="BO57" t="str">
        <f t="shared" si="17"/>
        <v>Offrandes aux moines à 6h30</v>
      </c>
      <c r="BP57" s="27">
        <f t="shared" si="17"/>
        <v>0</v>
      </c>
      <c r="BQ57" s="27">
        <f t="shared" si="17"/>
        <v>0</v>
      </c>
      <c r="BR57" s="27"/>
      <c r="BS57" s="27" t="str">
        <f t="shared" si="18"/>
        <v>J6</v>
      </c>
      <c r="BT57" t="str">
        <f t="shared" si="18"/>
        <v>Offrandes aux moines à 6h30</v>
      </c>
      <c r="BU57" s="27">
        <f t="shared" si="18"/>
        <v>0</v>
      </c>
      <c r="BV57" s="27">
        <f t="shared" si="18"/>
        <v>0</v>
      </c>
      <c r="BX57" t="s">
        <v>504</v>
      </c>
      <c r="BZ57" s="27"/>
      <c r="CA57" s="65"/>
      <c r="CB57" t="str">
        <f t="shared" si="19"/>
        <v/>
      </c>
      <c r="CC57" t="str">
        <f t="shared" si="20"/>
        <v>14h distillerie</v>
      </c>
      <c r="CD57" s="27">
        <f t="shared" si="20"/>
        <v>0</v>
      </c>
      <c r="CE57" s="27">
        <f t="shared" si="20"/>
        <v>0</v>
      </c>
      <c r="CF57" s="27"/>
      <c r="CG57" t="str">
        <f t="shared" si="21"/>
        <v/>
      </c>
      <c r="CH57" t="str">
        <f t="shared" si="21"/>
        <v>14h distillerie</v>
      </c>
      <c r="CI57" s="27">
        <f t="shared" si="22"/>
        <v>0</v>
      </c>
      <c r="CJ57" s="27">
        <f t="shared" si="23"/>
        <v>0</v>
      </c>
      <c r="CK57" s="27"/>
      <c r="CL57" t="str">
        <f t="shared" si="24"/>
        <v/>
      </c>
      <c r="CM57" t="str">
        <f t="shared" si="24"/>
        <v>14h distillerie</v>
      </c>
      <c r="CN57" s="27">
        <f t="shared" si="24"/>
        <v>0</v>
      </c>
      <c r="CO57" s="27">
        <f t="shared" si="24"/>
        <v>0</v>
      </c>
      <c r="CP57" s="27"/>
      <c r="CR57" t="s">
        <v>263</v>
      </c>
      <c r="CS57" s="27"/>
      <c r="CT57" s="27">
        <v>3000</v>
      </c>
      <c r="CU57" s="65"/>
      <c r="CV57" t="str">
        <f t="shared" si="25"/>
        <v/>
      </c>
      <c r="CW57" t="str">
        <f t="shared" si="26"/>
        <v>Van à la journée</v>
      </c>
      <c r="CX57" s="27">
        <f t="shared" si="26"/>
        <v>0</v>
      </c>
      <c r="CY57" s="27">
        <f t="shared" si="26"/>
        <v>3000</v>
      </c>
      <c r="CZ57" s="27"/>
      <c r="DA57" t="str">
        <f t="shared" si="27"/>
        <v/>
      </c>
      <c r="DB57" t="str">
        <f t="shared" si="28"/>
        <v>Van à la journée</v>
      </c>
      <c r="DC57" s="27">
        <f t="shared" si="28"/>
        <v>0</v>
      </c>
      <c r="DD57" s="27">
        <f t="shared" si="28"/>
        <v>3000</v>
      </c>
      <c r="DE57" s="27"/>
      <c r="DF57" t="str">
        <f t="shared" si="29"/>
        <v/>
      </c>
      <c r="DG57" t="str">
        <f t="shared" si="30"/>
        <v>Van à la journée</v>
      </c>
      <c r="DH57" s="27">
        <f t="shared" si="30"/>
        <v>0</v>
      </c>
      <c r="DI57" s="27">
        <f t="shared" si="30"/>
        <v>3000</v>
      </c>
      <c r="DJ57" s="27"/>
      <c r="DL57" t="s">
        <v>263</v>
      </c>
      <c r="DM57" s="27"/>
      <c r="DN57" s="27">
        <v>3000</v>
      </c>
      <c r="DP57" t="str">
        <f t="shared" si="31"/>
        <v/>
      </c>
      <c r="DQ57" t="str">
        <f t="shared" si="32"/>
        <v>Van à la journée</v>
      </c>
      <c r="DR57" s="27">
        <f t="shared" si="32"/>
        <v>0</v>
      </c>
      <c r="DS57" s="27">
        <f t="shared" si="32"/>
        <v>3000</v>
      </c>
      <c r="DU57" t="str">
        <f t="shared" si="33"/>
        <v/>
      </c>
      <c r="DV57" t="str">
        <f t="shared" si="33"/>
        <v>Van à la journée</v>
      </c>
      <c r="DW57" s="27">
        <f t="shared" si="33"/>
        <v>0</v>
      </c>
      <c r="DX57" s="27">
        <f t="shared" si="33"/>
        <v>3000</v>
      </c>
      <c r="DZ57" t="str">
        <f t="shared" si="34"/>
        <v/>
      </c>
      <c r="EA57" t="str">
        <f t="shared" si="34"/>
        <v>Van à la journée</v>
      </c>
      <c r="EB57" s="27">
        <f t="shared" si="34"/>
        <v>0</v>
      </c>
      <c r="EC57" s="27">
        <f t="shared" si="34"/>
        <v>3000</v>
      </c>
      <c r="EF57" t="s">
        <v>322</v>
      </c>
      <c r="EH57" s="27">
        <v>1200</v>
      </c>
      <c r="EJ57" t="str">
        <f t="shared" si="35"/>
        <v/>
      </c>
      <c r="EK57" t="str">
        <f t="shared" si="36"/>
        <v>Dîner soir Bayokee</v>
      </c>
      <c r="EL57" s="27">
        <f t="shared" si="36"/>
        <v>0</v>
      </c>
      <c r="EM57" s="27">
        <f t="shared" si="36"/>
        <v>1200</v>
      </c>
      <c r="EO57" t="str">
        <f t="shared" si="37"/>
        <v/>
      </c>
      <c r="EP57" t="str">
        <f t="shared" si="37"/>
        <v>Dîner soir Bayokee</v>
      </c>
      <c r="EQ57" s="27">
        <f t="shared" si="37"/>
        <v>0</v>
      </c>
      <c r="ER57" s="27">
        <f t="shared" si="37"/>
        <v>1200</v>
      </c>
      <c r="ET57" t="str">
        <f t="shared" si="38"/>
        <v/>
      </c>
      <c r="EU57" t="str">
        <f t="shared" si="38"/>
        <v>Dîner soir Bayokee</v>
      </c>
      <c r="EV57" s="27">
        <f t="shared" si="38"/>
        <v>0</v>
      </c>
      <c r="EW57" s="27">
        <f t="shared" si="38"/>
        <v>1200</v>
      </c>
      <c r="EZ57" t="s">
        <v>322</v>
      </c>
      <c r="FB57" s="27">
        <v>1200</v>
      </c>
      <c r="FD57" t="str">
        <f t="shared" si="39"/>
        <v/>
      </c>
      <c r="FE57" t="str">
        <f t="shared" si="40"/>
        <v>Dîner soir Bayokee</v>
      </c>
      <c r="FF57" s="27">
        <f t="shared" si="40"/>
        <v>0</v>
      </c>
      <c r="FG57" s="27">
        <f t="shared" si="40"/>
        <v>1200</v>
      </c>
      <c r="FI57" t="str">
        <f t="shared" si="41"/>
        <v/>
      </c>
      <c r="FJ57" t="str">
        <f t="shared" si="41"/>
        <v>Dîner soir Bayokee</v>
      </c>
      <c r="FK57" s="27">
        <f t="shared" si="41"/>
        <v>0</v>
      </c>
      <c r="FL57" s="27">
        <f t="shared" si="41"/>
        <v>1200</v>
      </c>
      <c r="FN57" t="str">
        <f t="shared" si="42"/>
        <v/>
      </c>
      <c r="FO57" t="str">
        <f t="shared" si="42"/>
        <v>Dîner soir Bayokee</v>
      </c>
      <c r="FP57" s="27">
        <f t="shared" si="42"/>
        <v>0</v>
      </c>
      <c r="FQ57" s="27">
        <f t="shared" si="42"/>
        <v>1200</v>
      </c>
      <c r="FS57" t="s">
        <v>322</v>
      </c>
      <c r="FU57" s="27">
        <v>1200</v>
      </c>
      <c r="FW57" t="str">
        <f t="shared" si="43"/>
        <v/>
      </c>
      <c r="FX57" t="str">
        <f t="shared" si="44"/>
        <v>Dîner soir Bayokee</v>
      </c>
      <c r="FY57" s="27">
        <f t="shared" si="44"/>
        <v>0</v>
      </c>
      <c r="FZ57" s="27">
        <f t="shared" si="44"/>
        <v>1200</v>
      </c>
      <c r="GB57" t="str">
        <f t="shared" si="45"/>
        <v/>
      </c>
      <c r="GC57" t="str">
        <f t="shared" si="45"/>
        <v>Dîner soir Bayokee</v>
      </c>
      <c r="GD57" s="27">
        <f t="shared" si="45"/>
        <v>0</v>
      </c>
      <c r="GE57" s="27">
        <f t="shared" si="45"/>
        <v>1200</v>
      </c>
      <c r="GG57" t="str">
        <f t="shared" si="46"/>
        <v/>
      </c>
      <c r="GH57" t="str">
        <f t="shared" si="46"/>
        <v>Dîner soir Bayokee</v>
      </c>
      <c r="GI57" s="27">
        <f t="shared" si="46"/>
        <v>0</v>
      </c>
      <c r="GJ57" s="27">
        <f t="shared" si="46"/>
        <v>1200</v>
      </c>
      <c r="GL57" t="s">
        <v>322</v>
      </c>
      <c r="GN57" s="27">
        <v>1200</v>
      </c>
      <c r="GP57" t="str">
        <f t="shared" si="47"/>
        <v/>
      </c>
      <c r="GQ57" t="str">
        <f t="shared" si="48"/>
        <v>Dîner soir Bayokee</v>
      </c>
      <c r="GR57" s="27">
        <f t="shared" si="48"/>
        <v>0</v>
      </c>
      <c r="GS57" s="27">
        <f t="shared" si="48"/>
        <v>1200</v>
      </c>
      <c r="GU57" t="str">
        <f t="shared" si="49"/>
        <v/>
      </c>
      <c r="GV57" t="str">
        <f t="shared" si="49"/>
        <v>Dîner soir Bayokee</v>
      </c>
      <c r="GW57" s="27">
        <f t="shared" si="49"/>
        <v>0</v>
      </c>
      <c r="GX57" s="27">
        <f t="shared" si="49"/>
        <v>1200</v>
      </c>
      <c r="GZ57" t="str">
        <f t="shared" si="50"/>
        <v/>
      </c>
      <c r="HA57" t="str">
        <f t="shared" si="50"/>
        <v>Dîner soir Bayokee</v>
      </c>
      <c r="HB57" s="27">
        <f t="shared" si="50"/>
        <v>0</v>
      </c>
      <c r="HC57" s="27">
        <f t="shared" si="50"/>
        <v>1200</v>
      </c>
      <c r="HE57" t="s">
        <v>505</v>
      </c>
      <c r="HF57" s="27">
        <v>1350</v>
      </c>
      <c r="HG57" s="27">
        <v>0</v>
      </c>
      <c r="HI57" t="str">
        <f t="shared" si="51"/>
        <v/>
      </c>
      <c r="HJ57" t="str">
        <f t="shared" si="52"/>
        <v>Hotel Amphawa</v>
      </c>
      <c r="HK57">
        <f t="shared" si="52"/>
        <v>1350</v>
      </c>
      <c r="HL57">
        <f t="shared" si="52"/>
        <v>0</v>
      </c>
      <c r="HN57" t="str">
        <f t="shared" si="53"/>
        <v/>
      </c>
      <c r="HO57" t="str">
        <f t="shared" si="53"/>
        <v>Hotel Amphawa</v>
      </c>
      <c r="HP57">
        <f t="shared" si="53"/>
        <v>1350</v>
      </c>
      <c r="HQ57">
        <f t="shared" si="53"/>
        <v>0</v>
      </c>
      <c r="HS57" t="str">
        <f t="shared" si="54"/>
        <v/>
      </c>
      <c r="HT57" t="str">
        <f t="shared" si="54"/>
        <v>Hotel Amphawa</v>
      </c>
      <c r="HU57">
        <f t="shared" si="54"/>
        <v>1350</v>
      </c>
      <c r="HV57">
        <f t="shared" si="54"/>
        <v>0</v>
      </c>
      <c r="HX57" t="s">
        <v>505</v>
      </c>
      <c r="HY57" s="27">
        <v>1350</v>
      </c>
      <c r="HZ57" s="27">
        <v>0</v>
      </c>
      <c r="IB57" t="str">
        <f t="shared" si="55"/>
        <v/>
      </c>
      <c r="IC57" t="str">
        <f t="shared" si="56"/>
        <v>Hotel Amphawa</v>
      </c>
      <c r="ID57">
        <f t="shared" si="56"/>
        <v>1350</v>
      </c>
      <c r="IE57">
        <f t="shared" si="56"/>
        <v>0</v>
      </c>
      <c r="IG57" t="str">
        <f t="shared" si="57"/>
        <v/>
      </c>
      <c r="IH57" t="str">
        <f t="shared" si="58"/>
        <v>Hotel Amphawa</v>
      </c>
      <c r="II57">
        <f t="shared" si="58"/>
        <v>1350</v>
      </c>
      <c r="IJ57">
        <f t="shared" si="58"/>
        <v>0</v>
      </c>
      <c r="IL57" t="str">
        <f t="shared" si="59"/>
        <v/>
      </c>
      <c r="IM57" t="str">
        <f t="shared" si="60"/>
        <v>Hotel Amphawa</v>
      </c>
      <c r="IN57">
        <f t="shared" si="60"/>
        <v>1350</v>
      </c>
      <c r="IO57">
        <f t="shared" si="60"/>
        <v>0</v>
      </c>
      <c r="IR57" t="s">
        <v>453</v>
      </c>
      <c r="IV57">
        <v>1600</v>
      </c>
      <c r="IW57" s="27">
        <v>0</v>
      </c>
      <c r="IZ57" t="str">
        <f t="shared" si="61"/>
        <v>Hotel good times resort</v>
      </c>
      <c r="JD57" s="27">
        <f t="shared" si="62"/>
        <v>1600</v>
      </c>
      <c r="JE57" s="65">
        <f t="shared" si="62"/>
        <v>0</v>
      </c>
      <c r="JH57" t="str">
        <f t="shared" si="63"/>
        <v>Hotel good times resort</v>
      </c>
      <c r="JL57" s="27">
        <f t="shared" si="64"/>
        <v>1600</v>
      </c>
      <c r="JM57" s="65">
        <f t="shared" si="64"/>
        <v>0</v>
      </c>
      <c r="JP57" t="str">
        <f t="shared" si="65"/>
        <v>Hotel good times resort</v>
      </c>
      <c r="JT57" s="27">
        <f t="shared" si="66"/>
        <v>1600</v>
      </c>
      <c r="JU57" s="65">
        <f t="shared" si="66"/>
        <v>0</v>
      </c>
      <c r="JX57" t="s">
        <v>308</v>
      </c>
      <c r="JZ57" s="27">
        <v>500</v>
      </c>
      <c r="KA57" s="27">
        <v>500</v>
      </c>
      <c r="KD57" t="s">
        <v>308</v>
      </c>
      <c r="KF57" s="27">
        <f t="shared" si="67"/>
        <v>500</v>
      </c>
      <c r="KG57" s="65">
        <f t="shared" si="67"/>
        <v>500</v>
      </c>
      <c r="KJ57" t="s">
        <v>308</v>
      </c>
      <c r="KL57" s="27">
        <f t="shared" si="68"/>
        <v>500</v>
      </c>
      <c r="KM57" s="65">
        <f t="shared" si="68"/>
        <v>500</v>
      </c>
      <c r="KP57" t="s">
        <v>308</v>
      </c>
      <c r="KR57" s="27">
        <f t="shared" si="69"/>
        <v>500</v>
      </c>
      <c r="KS57" s="65">
        <f t="shared" si="69"/>
        <v>500</v>
      </c>
      <c r="KV57" t="s">
        <v>453</v>
      </c>
      <c r="KX57">
        <v>1600</v>
      </c>
      <c r="KY57" s="27">
        <v>0</v>
      </c>
      <c r="LB57" t="s">
        <v>453</v>
      </c>
      <c r="LD57" s="27">
        <f t="shared" si="70"/>
        <v>1600</v>
      </c>
      <c r="LE57" s="65">
        <f t="shared" si="70"/>
        <v>0</v>
      </c>
      <c r="LH57" t="str">
        <f t="shared" si="71"/>
        <v>Hotel good times resort</v>
      </c>
      <c r="LJ57" s="27">
        <f t="shared" si="72"/>
        <v>1600</v>
      </c>
      <c r="LK57" s="65">
        <f t="shared" si="72"/>
        <v>0</v>
      </c>
      <c r="LN57" t="str">
        <f t="shared" si="73"/>
        <v>Hotel good times resort</v>
      </c>
      <c r="LP57" s="27">
        <f t="shared" si="74"/>
        <v>1600</v>
      </c>
      <c r="LQ57" s="65">
        <f t="shared" si="74"/>
        <v>0</v>
      </c>
      <c r="LT57" t="s">
        <v>453</v>
      </c>
      <c r="LV57">
        <v>1600</v>
      </c>
      <c r="LW57" s="27">
        <v>0</v>
      </c>
      <c r="LZ57" t="str">
        <f t="shared" si="75"/>
        <v>Hotel good times resort</v>
      </c>
      <c r="MB57" s="27">
        <f t="shared" si="76"/>
        <v>1600</v>
      </c>
      <c r="MC57" s="65">
        <f t="shared" si="76"/>
        <v>0</v>
      </c>
      <c r="MF57" t="str">
        <f t="shared" si="77"/>
        <v>Hotel good times resort</v>
      </c>
      <c r="MH57" s="27">
        <f t="shared" si="78"/>
        <v>1600</v>
      </c>
      <c r="MI57" s="65">
        <f t="shared" si="78"/>
        <v>0</v>
      </c>
      <c r="ML57" t="str">
        <f t="shared" si="79"/>
        <v>Hotel good times resort</v>
      </c>
      <c r="MN57" s="27">
        <f t="shared" si="80"/>
        <v>1600</v>
      </c>
      <c r="MO57" s="65">
        <f t="shared" si="80"/>
        <v>0</v>
      </c>
      <c r="MQ57" t="s">
        <v>506</v>
      </c>
      <c r="MS57" s="27"/>
      <c r="MT57" s="27"/>
      <c r="MW57" t="str">
        <f t="shared" si="81"/>
        <v>Arrivée 15h30 aéroport de Vientiane</v>
      </c>
      <c r="MY57" s="27">
        <f t="shared" si="82"/>
        <v>0</v>
      </c>
      <c r="MZ57" s="65">
        <f t="shared" si="82"/>
        <v>0</v>
      </c>
      <c r="NC57" t="str">
        <f t="shared" si="83"/>
        <v>Arrivée 15h30 aéroport de Vientiane</v>
      </c>
      <c r="NE57" s="27">
        <f t="shared" si="84"/>
        <v>0</v>
      </c>
      <c r="NF57" s="65">
        <f t="shared" si="84"/>
        <v>0</v>
      </c>
      <c r="NI57" t="str">
        <f t="shared" si="85"/>
        <v>Arrivée 15h30 aéroport de Vientiane</v>
      </c>
      <c r="NK57" s="27">
        <f t="shared" si="86"/>
        <v>0</v>
      </c>
      <c r="NL57" s="65">
        <f t="shared" si="86"/>
        <v>0</v>
      </c>
      <c r="NN57" t="s">
        <v>276</v>
      </c>
      <c r="NP57" s="27">
        <v>0</v>
      </c>
      <c r="NQ57" s="65">
        <v>0</v>
      </c>
      <c r="NT57" t="str">
        <f t="shared" si="87"/>
        <v>Wat rong sua ten (temple bleu)</v>
      </c>
      <c r="NV57" s="27">
        <f t="shared" si="88"/>
        <v>0</v>
      </c>
      <c r="NW57" s="65">
        <f t="shared" si="88"/>
        <v>0</v>
      </c>
      <c r="NZ57" t="str">
        <f t="shared" si="89"/>
        <v>Wat rong sua ten (temple bleu)</v>
      </c>
      <c r="OB57" s="27">
        <f t="shared" si="90"/>
        <v>0</v>
      </c>
      <c r="OC57" s="65">
        <f t="shared" si="90"/>
        <v>0</v>
      </c>
      <c r="OF57" t="str">
        <f t="shared" si="91"/>
        <v>Wat rong sua ten (temple bleu)</v>
      </c>
      <c r="OH57" s="27">
        <f t="shared" si="92"/>
        <v>0</v>
      </c>
      <c r="OI57" s="65">
        <f t="shared" si="92"/>
        <v>0</v>
      </c>
      <c r="OL57" t="s">
        <v>507</v>
      </c>
      <c r="ON57" s="27">
        <v>1600</v>
      </c>
      <c r="OO57" s="65">
        <v>0</v>
      </c>
      <c r="OR57" t="str">
        <f t="shared" si="93"/>
        <v>naview prasingh</v>
      </c>
      <c r="OT57" s="27">
        <f t="shared" si="94"/>
        <v>1600</v>
      </c>
      <c r="OU57" s="65">
        <f t="shared" si="94"/>
        <v>0</v>
      </c>
      <c r="OX57" t="str">
        <f t="shared" si="95"/>
        <v>naview prasingh</v>
      </c>
      <c r="OZ57" s="27">
        <f t="shared" si="96"/>
        <v>1600</v>
      </c>
      <c r="PA57" s="65">
        <f t="shared" si="96"/>
        <v>0</v>
      </c>
      <c r="PD57" t="str">
        <f t="shared" si="97"/>
        <v>naview prasingh</v>
      </c>
      <c r="PF57" s="27">
        <f t="shared" si="98"/>
        <v>1600</v>
      </c>
      <c r="PG57" s="65">
        <f t="shared" si="98"/>
        <v>0</v>
      </c>
      <c r="PJ57" t="s">
        <v>263</v>
      </c>
      <c r="PL57" s="65"/>
      <c r="PM57" s="65">
        <v>3500</v>
      </c>
      <c r="PP57" t="str">
        <f t="shared" si="99"/>
        <v>Van à la journée</v>
      </c>
      <c r="PR57">
        <f t="shared" si="100"/>
        <v>0</v>
      </c>
      <c r="PS57">
        <f t="shared" si="100"/>
        <v>3500</v>
      </c>
      <c r="PV57" t="str">
        <f t="shared" si="101"/>
        <v>Van à la journée</v>
      </c>
      <c r="PX57">
        <f t="shared" si="102"/>
        <v>0</v>
      </c>
      <c r="PY57">
        <f t="shared" si="102"/>
        <v>3500</v>
      </c>
      <c r="QB57" t="str">
        <f t="shared" si="103"/>
        <v>Van à la journée</v>
      </c>
      <c r="QD57">
        <f t="shared" si="104"/>
        <v>0</v>
      </c>
      <c r="QE57">
        <f t="shared" si="104"/>
        <v>3500</v>
      </c>
      <c r="QH57" t="s">
        <v>263</v>
      </c>
      <c r="QI57" s="65"/>
      <c r="QJ57" s="65">
        <v>3500</v>
      </c>
      <c r="QN57" t="str">
        <f t="shared" si="105"/>
        <v>Van à la journée</v>
      </c>
      <c r="QO57">
        <f t="shared" si="105"/>
        <v>0</v>
      </c>
      <c r="QP57">
        <f t="shared" si="105"/>
        <v>3500</v>
      </c>
      <c r="QT57" t="str">
        <f t="shared" si="106"/>
        <v>Van à la journée</v>
      </c>
      <c r="QU57">
        <f t="shared" si="106"/>
        <v>0</v>
      </c>
      <c r="QV57">
        <f t="shared" si="106"/>
        <v>3500</v>
      </c>
      <c r="QZ57" t="str">
        <f t="shared" si="107"/>
        <v>Van à la journée</v>
      </c>
      <c r="RA57">
        <f t="shared" si="107"/>
        <v>0</v>
      </c>
      <c r="RB57">
        <f t="shared" si="107"/>
        <v>3500</v>
      </c>
      <c r="RD57" t="s">
        <v>263</v>
      </c>
      <c r="RE57" s="65"/>
      <c r="RF57" s="65">
        <v>3500</v>
      </c>
      <c r="RI57" t="str">
        <f t="shared" si="108"/>
        <v>Van à la journée</v>
      </c>
      <c r="RJ57">
        <f t="shared" si="108"/>
        <v>0</v>
      </c>
      <c r="RK57">
        <f t="shared" si="108"/>
        <v>3500</v>
      </c>
      <c r="RN57" t="str">
        <f t="shared" si="109"/>
        <v>Van à la journée</v>
      </c>
      <c r="RO57">
        <f t="shared" si="109"/>
        <v>0</v>
      </c>
      <c r="RP57">
        <f t="shared" si="109"/>
        <v>3500</v>
      </c>
      <c r="RS57" t="str">
        <f t="shared" si="110"/>
        <v>Van à la journée</v>
      </c>
      <c r="RT57">
        <f t="shared" si="110"/>
        <v>0</v>
      </c>
      <c r="RU57">
        <f t="shared" si="110"/>
        <v>3500</v>
      </c>
      <c r="RW57" t="s">
        <v>255</v>
      </c>
      <c r="RX57">
        <v>1080</v>
      </c>
      <c r="RY57" s="65"/>
      <c r="SA57">
        <f t="shared" si="111"/>
        <v>0</v>
      </c>
      <c r="SB57" t="str">
        <f t="shared" si="111"/>
        <v>park &amp; pool resort</v>
      </c>
      <c r="SC57">
        <f t="shared" si="111"/>
        <v>1080</v>
      </c>
      <c r="SD57">
        <f t="shared" si="111"/>
        <v>0</v>
      </c>
      <c r="SF57">
        <f t="shared" si="112"/>
        <v>0</v>
      </c>
      <c r="SG57" t="str">
        <f t="shared" si="112"/>
        <v>park &amp; pool resort</v>
      </c>
      <c r="SH57">
        <f t="shared" si="112"/>
        <v>1080</v>
      </c>
      <c r="SI57">
        <f t="shared" si="112"/>
        <v>0</v>
      </c>
      <c r="SK57">
        <f t="shared" si="113"/>
        <v>0</v>
      </c>
      <c r="SL57" t="str">
        <f t="shared" si="113"/>
        <v>park &amp; pool resort</v>
      </c>
      <c r="SM57">
        <f t="shared" si="113"/>
        <v>1080</v>
      </c>
      <c r="SN57">
        <f t="shared" si="113"/>
        <v>0</v>
      </c>
      <c r="SR57" t="s">
        <v>483</v>
      </c>
      <c r="SW57" t="str">
        <f t="shared" si="114"/>
        <v>Dîner en ville</v>
      </c>
      <c r="SX57">
        <f t="shared" si="114"/>
        <v>0</v>
      </c>
      <c r="SY57">
        <f t="shared" si="114"/>
        <v>0</v>
      </c>
      <c r="TB57" t="str">
        <f t="shared" si="115"/>
        <v>Dîner en ville</v>
      </c>
      <c r="TC57">
        <f t="shared" si="115"/>
        <v>0</v>
      </c>
      <c r="TD57">
        <f t="shared" si="115"/>
        <v>0</v>
      </c>
      <c r="TG57" t="str">
        <f t="shared" si="116"/>
        <v>Dîner en ville</v>
      </c>
      <c r="TH57">
        <f t="shared" si="116"/>
        <v>0</v>
      </c>
      <c r="TI57">
        <f t="shared" si="116"/>
        <v>0</v>
      </c>
    </row>
    <row r="58" spans="1:529" x14ac:dyDescent="0.25">
      <c r="A58" t="s">
        <v>488</v>
      </c>
      <c r="B58" t="s">
        <v>440</v>
      </c>
      <c r="F58" s="27"/>
      <c r="G58" s="27"/>
      <c r="I58" t="str">
        <f t="shared" si="1"/>
        <v>J7</v>
      </c>
      <c r="J58" t="str">
        <f t="shared" si="2"/>
        <v>Activités à la carte payables à part (voir desc.)</v>
      </c>
      <c r="N58" s="27">
        <f t="shared" si="3"/>
        <v>0</v>
      </c>
      <c r="O58" s="27">
        <f t="shared" si="3"/>
        <v>0</v>
      </c>
      <c r="P58" s="27"/>
      <c r="Q58" t="str">
        <f t="shared" si="4"/>
        <v>J7</v>
      </c>
      <c r="R58" t="str">
        <f t="shared" si="4"/>
        <v>Activités à la carte payables à part (voir desc.)</v>
      </c>
      <c r="V58" s="27">
        <f t="shared" si="5"/>
        <v>0</v>
      </c>
      <c r="W58" s="27">
        <f t="shared" si="5"/>
        <v>0</v>
      </c>
      <c r="X58" s="27"/>
      <c r="Y58" t="str">
        <f t="shared" si="6"/>
        <v>J7</v>
      </c>
      <c r="Z58" t="str">
        <f t="shared" si="6"/>
        <v>Activités à la carte payables à part (voir desc.)</v>
      </c>
      <c r="AD58" s="27">
        <f t="shared" si="7"/>
        <v>0</v>
      </c>
      <c r="AE58" s="27">
        <f t="shared" si="7"/>
        <v>0</v>
      </c>
      <c r="AG58" t="s">
        <v>427</v>
      </c>
      <c r="AI58" s="27">
        <v>3700</v>
      </c>
      <c r="AJ58" s="27">
        <v>0</v>
      </c>
      <c r="AK58" s="27">
        <v>2028</v>
      </c>
      <c r="AL58" s="27">
        <v>2028</v>
      </c>
      <c r="AM58" t="str">
        <f t="shared" si="9"/>
        <v>Lanta miami resort</v>
      </c>
      <c r="AO58" s="27">
        <f t="shared" si="10"/>
        <v>3700</v>
      </c>
      <c r="AP58" s="27">
        <f t="shared" si="10"/>
        <v>0</v>
      </c>
      <c r="AQ58" s="27"/>
      <c r="AR58">
        <f t="shared" si="11"/>
        <v>2028</v>
      </c>
      <c r="AS58" t="str">
        <f t="shared" si="11"/>
        <v>Lanta miami resort</v>
      </c>
      <c r="AU58" s="27">
        <f t="shared" si="12"/>
        <v>3700</v>
      </c>
      <c r="AV58" s="27">
        <f t="shared" si="12"/>
        <v>0</v>
      </c>
      <c r="AW58" s="27"/>
      <c r="AX58">
        <f t="shared" si="13"/>
        <v>2028</v>
      </c>
      <c r="AY58" t="str">
        <f t="shared" si="13"/>
        <v>Lanta miami resort</v>
      </c>
      <c r="BA58" s="27">
        <f t="shared" si="14"/>
        <v>3700</v>
      </c>
      <c r="BB58" s="27">
        <f t="shared" si="14"/>
        <v>0</v>
      </c>
      <c r="BC58" s="27"/>
      <c r="BE58" t="s">
        <v>508</v>
      </c>
      <c r="BF58" s="27">
        <v>0</v>
      </c>
      <c r="BG58" s="27">
        <v>2600</v>
      </c>
      <c r="BH58" s="65"/>
      <c r="BI58" t="str">
        <f t="shared" si="15"/>
        <v/>
      </c>
      <c r="BJ58" t="str">
        <f t="shared" si="16"/>
        <v>Départ 8h en van pour Kuang Si Falls (van 80 USD)</v>
      </c>
      <c r="BK58" s="27">
        <f t="shared" si="16"/>
        <v>0</v>
      </c>
      <c r="BL58" s="27">
        <f t="shared" si="16"/>
        <v>2600</v>
      </c>
      <c r="BM58" s="27"/>
      <c r="BN58" t="str">
        <f t="shared" si="17"/>
        <v/>
      </c>
      <c r="BO58" t="str">
        <f t="shared" si="17"/>
        <v>Départ 8h en van pour Kuang Si Falls (van 80 USD)</v>
      </c>
      <c r="BP58" s="27">
        <f t="shared" si="17"/>
        <v>0</v>
      </c>
      <c r="BQ58" s="27">
        <f t="shared" si="17"/>
        <v>2600</v>
      </c>
      <c r="BR58" s="27"/>
      <c r="BS58" s="27" t="str">
        <f t="shared" si="18"/>
        <v/>
      </c>
      <c r="BT58" t="str">
        <f t="shared" si="18"/>
        <v>Départ 8h en van pour Kuang Si Falls (van 80 USD)</v>
      </c>
      <c r="BU58" s="27">
        <f t="shared" si="18"/>
        <v>0</v>
      </c>
      <c r="BV58" s="27">
        <f t="shared" si="18"/>
        <v>2600</v>
      </c>
      <c r="BX58" t="s">
        <v>509</v>
      </c>
      <c r="BY58" s="27"/>
      <c r="BZ58" s="27"/>
      <c r="CA58" s="65"/>
      <c r="CB58" t="str">
        <f t="shared" si="19"/>
        <v/>
      </c>
      <c r="CC58" t="str">
        <f t="shared" si="20"/>
        <v>Fin d'après midi : marché Changsawang</v>
      </c>
      <c r="CD58" s="27">
        <f t="shared" si="20"/>
        <v>0</v>
      </c>
      <c r="CE58" s="27">
        <f t="shared" si="20"/>
        <v>0</v>
      </c>
      <c r="CF58" s="27"/>
      <c r="CG58" t="str">
        <f t="shared" si="21"/>
        <v/>
      </c>
      <c r="CH58" t="str">
        <f t="shared" si="21"/>
        <v>Fin d'après midi : marché Changsawang</v>
      </c>
      <c r="CI58" s="27">
        <f t="shared" si="22"/>
        <v>0</v>
      </c>
      <c r="CJ58" s="27">
        <f t="shared" si="23"/>
        <v>0</v>
      </c>
      <c r="CK58" s="27"/>
      <c r="CL58" t="str">
        <f t="shared" si="24"/>
        <v/>
      </c>
      <c r="CM58" t="str">
        <f t="shared" si="24"/>
        <v>Fin d'après midi : marché Changsawang</v>
      </c>
      <c r="CN58" s="27">
        <f t="shared" si="24"/>
        <v>0</v>
      </c>
      <c r="CO58" s="27">
        <f t="shared" si="24"/>
        <v>0</v>
      </c>
      <c r="CP58" s="27"/>
      <c r="CR58" t="s">
        <v>510</v>
      </c>
      <c r="CS58" s="27">
        <v>50</v>
      </c>
      <c r="CT58" s="27">
        <v>0</v>
      </c>
      <c r="CU58" s="65"/>
      <c r="CV58" t="str">
        <f t="shared" si="25"/>
        <v/>
      </c>
      <c r="CW58" t="str">
        <f t="shared" si="26"/>
        <v xml:space="preserve">Départ à 11h pour ferme orchidées (Mae SA orchid farm) </v>
      </c>
      <c r="CX58" s="27">
        <f t="shared" si="26"/>
        <v>50</v>
      </c>
      <c r="CY58" s="27">
        <f t="shared" si="26"/>
        <v>0</v>
      </c>
      <c r="CZ58" s="27"/>
      <c r="DA58" t="str">
        <f t="shared" si="27"/>
        <v/>
      </c>
      <c r="DB58" t="str">
        <f t="shared" si="28"/>
        <v xml:space="preserve">Départ à 11h pour ferme orchidées (Mae SA orchid farm) </v>
      </c>
      <c r="DC58" s="27">
        <f t="shared" si="28"/>
        <v>50</v>
      </c>
      <c r="DD58" s="27">
        <f t="shared" si="28"/>
        <v>0</v>
      </c>
      <c r="DE58" s="27"/>
      <c r="DF58" t="str">
        <f t="shared" si="29"/>
        <v/>
      </c>
      <c r="DG58" t="str">
        <f t="shared" si="30"/>
        <v xml:space="preserve">Départ à 11h pour ferme orchidées (Mae SA orchid farm) </v>
      </c>
      <c r="DH58" s="27">
        <f t="shared" si="30"/>
        <v>50</v>
      </c>
      <c r="DI58" s="27">
        <f t="shared" si="30"/>
        <v>0</v>
      </c>
      <c r="DJ58" s="27"/>
      <c r="DL58" t="s">
        <v>510</v>
      </c>
      <c r="DM58" s="27">
        <v>50</v>
      </c>
      <c r="DN58" s="27">
        <v>0</v>
      </c>
      <c r="DP58" t="str">
        <f t="shared" si="31"/>
        <v/>
      </c>
      <c r="DQ58" t="str">
        <f t="shared" si="32"/>
        <v xml:space="preserve">Départ à 11h pour ferme orchidées (Mae SA orchid farm) </v>
      </c>
      <c r="DR58" s="27">
        <f t="shared" si="32"/>
        <v>50</v>
      </c>
      <c r="DS58" s="27">
        <f t="shared" si="32"/>
        <v>0</v>
      </c>
      <c r="DU58" t="str">
        <f t="shared" si="33"/>
        <v/>
      </c>
      <c r="DV58" t="str">
        <f t="shared" si="33"/>
        <v xml:space="preserve">Départ à 11h pour ferme orchidées (Mae SA orchid farm) </v>
      </c>
      <c r="DW58" s="27">
        <f t="shared" si="33"/>
        <v>50</v>
      </c>
      <c r="DX58" s="27">
        <f t="shared" si="33"/>
        <v>0</v>
      </c>
      <c r="DZ58" t="str">
        <f t="shared" si="34"/>
        <v/>
      </c>
      <c r="EA58" t="str">
        <f t="shared" si="34"/>
        <v xml:space="preserve">Départ à 11h pour ferme orchidées (Mae SA orchid farm) </v>
      </c>
      <c r="EB58" s="27">
        <f t="shared" si="34"/>
        <v>50</v>
      </c>
      <c r="EC58" s="27">
        <f t="shared" si="34"/>
        <v>0</v>
      </c>
      <c r="EF58" t="s">
        <v>330</v>
      </c>
      <c r="EG58" s="27">
        <v>200</v>
      </c>
      <c r="EJ58" t="str">
        <f t="shared" si="35"/>
        <v/>
      </c>
      <c r="EK58" t="str">
        <f t="shared" si="36"/>
        <v>Taxi pour Bayokee AR</v>
      </c>
      <c r="EL58" s="27">
        <f t="shared" si="36"/>
        <v>200</v>
      </c>
      <c r="EM58" s="27">
        <f t="shared" si="36"/>
        <v>0</v>
      </c>
      <c r="EO58" t="str">
        <f t="shared" si="37"/>
        <v/>
      </c>
      <c r="EP58" t="str">
        <f t="shared" si="37"/>
        <v>Taxi pour Bayokee AR</v>
      </c>
      <c r="EQ58" s="27">
        <f t="shared" si="37"/>
        <v>200</v>
      </c>
      <c r="ER58" s="27">
        <f t="shared" si="37"/>
        <v>0</v>
      </c>
      <c r="ET58" t="str">
        <f t="shared" si="38"/>
        <v/>
      </c>
      <c r="EU58" t="str">
        <f t="shared" si="38"/>
        <v>Taxi pour Bayokee AR</v>
      </c>
      <c r="EV58" s="27">
        <f t="shared" si="38"/>
        <v>200</v>
      </c>
      <c r="EW58" s="27">
        <f t="shared" si="38"/>
        <v>0</v>
      </c>
      <c r="EZ58" t="s">
        <v>330</v>
      </c>
      <c r="FA58" s="27">
        <v>200</v>
      </c>
      <c r="FD58" t="str">
        <f t="shared" si="39"/>
        <v/>
      </c>
      <c r="FE58" t="str">
        <f t="shared" si="40"/>
        <v>Taxi pour Bayokee AR</v>
      </c>
      <c r="FF58" s="27">
        <f t="shared" si="40"/>
        <v>200</v>
      </c>
      <c r="FG58" s="27">
        <f t="shared" si="40"/>
        <v>0</v>
      </c>
      <c r="FI58" t="str">
        <f t="shared" si="41"/>
        <v/>
      </c>
      <c r="FJ58" t="str">
        <f t="shared" si="41"/>
        <v>Taxi pour Bayokee AR</v>
      </c>
      <c r="FK58" s="27">
        <f t="shared" si="41"/>
        <v>200</v>
      </c>
      <c r="FL58" s="27">
        <f t="shared" si="41"/>
        <v>0</v>
      </c>
      <c r="FN58" t="str">
        <f t="shared" si="42"/>
        <v/>
      </c>
      <c r="FO58" t="str">
        <f t="shared" si="42"/>
        <v>Taxi pour Bayokee AR</v>
      </c>
      <c r="FP58" s="27">
        <f t="shared" si="42"/>
        <v>200</v>
      </c>
      <c r="FQ58" s="27">
        <f t="shared" si="42"/>
        <v>0</v>
      </c>
      <c r="FS58" t="s">
        <v>330</v>
      </c>
      <c r="FT58" s="27">
        <v>200</v>
      </c>
      <c r="FW58" t="str">
        <f t="shared" si="43"/>
        <v/>
      </c>
      <c r="FX58" t="str">
        <f t="shared" si="44"/>
        <v>Taxi pour Bayokee AR</v>
      </c>
      <c r="FY58" s="27">
        <f t="shared" si="44"/>
        <v>200</v>
      </c>
      <c r="FZ58" s="27">
        <f t="shared" si="44"/>
        <v>0</v>
      </c>
      <c r="GB58" t="str">
        <f t="shared" si="45"/>
        <v/>
      </c>
      <c r="GC58" t="str">
        <f t="shared" si="45"/>
        <v>Taxi pour Bayokee AR</v>
      </c>
      <c r="GD58" s="27">
        <f t="shared" si="45"/>
        <v>200</v>
      </c>
      <c r="GE58" s="27">
        <f t="shared" si="45"/>
        <v>0</v>
      </c>
      <c r="GG58" t="str">
        <f t="shared" si="46"/>
        <v/>
      </c>
      <c r="GH58" t="str">
        <f t="shared" si="46"/>
        <v>Taxi pour Bayokee AR</v>
      </c>
      <c r="GI58" s="27">
        <f t="shared" si="46"/>
        <v>200</v>
      </c>
      <c r="GJ58" s="27">
        <f t="shared" si="46"/>
        <v>0</v>
      </c>
      <c r="GL58" t="s">
        <v>330</v>
      </c>
      <c r="GM58" s="27">
        <v>200</v>
      </c>
      <c r="GP58" t="str">
        <f t="shared" si="47"/>
        <v/>
      </c>
      <c r="GQ58" t="str">
        <f t="shared" si="48"/>
        <v>Taxi pour Bayokee AR</v>
      </c>
      <c r="GR58" s="27">
        <f t="shared" si="48"/>
        <v>200</v>
      </c>
      <c r="GS58" s="27">
        <f t="shared" si="48"/>
        <v>0</v>
      </c>
      <c r="GU58" t="str">
        <f t="shared" si="49"/>
        <v/>
      </c>
      <c r="GV58" t="str">
        <f t="shared" si="49"/>
        <v>Taxi pour Bayokee AR</v>
      </c>
      <c r="GW58" s="27">
        <f t="shared" si="49"/>
        <v>200</v>
      </c>
      <c r="GX58" s="27">
        <f t="shared" si="49"/>
        <v>0</v>
      </c>
      <c r="GZ58" t="str">
        <f t="shared" si="50"/>
        <v/>
      </c>
      <c r="HA58" t="str">
        <f t="shared" si="50"/>
        <v>Taxi pour Bayokee AR</v>
      </c>
      <c r="HB58" s="27">
        <f t="shared" si="50"/>
        <v>200</v>
      </c>
      <c r="HC58" s="27">
        <f t="shared" si="50"/>
        <v>0</v>
      </c>
      <c r="HD58" t="s">
        <v>436</v>
      </c>
      <c r="HE58" t="s">
        <v>356</v>
      </c>
      <c r="HF58" s="27"/>
      <c r="HG58" s="27">
        <v>3500</v>
      </c>
      <c r="HI58" t="str">
        <f t="shared" si="51"/>
        <v>J6</v>
      </c>
      <c r="HJ58" t="str">
        <f t="shared" si="52"/>
        <v xml:space="preserve">Van à la journée </v>
      </c>
      <c r="HK58">
        <f t="shared" si="52"/>
        <v>0</v>
      </c>
      <c r="HL58">
        <f t="shared" si="52"/>
        <v>3500</v>
      </c>
      <c r="HN58" t="str">
        <f t="shared" si="53"/>
        <v>J6</v>
      </c>
      <c r="HO58" t="str">
        <f t="shared" si="53"/>
        <v xml:space="preserve">Van à la journée </v>
      </c>
      <c r="HP58">
        <f t="shared" si="53"/>
        <v>0</v>
      </c>
      <c r="HQ58">
        <f t="shared" si="53"/>
        <v>3500</v>
      </c>
      <c r="HS58" t="str">
        <f t="shared" si="54"/>
        <v>J6</v>
      </c>
      <c r="HT58" t="str">
        <f t="shared" si="54"/>
        <v xml:space="preserve">Van à la journée </v>
      </c>
      <c r="HU58">
        <f t="shared" si="54"/>
        <v>0</v>
      </c>
      <c r="HV58">
        <f t="shared" si="54"/>
        <v>3500</v>
      </c>
      <c r="HW58" t="s">
        <v>436</v>
      </c>
      <c r="HX58" t="s">
        <v>356</v>
      </c>
      <c r="HY58" s="27"/>
      <c r="HZ58" s="27">
        <v>3500</v>
      </c>
      <c r="IB58" t="str">
        <f t="shared" si="55"/>
        <v>J6</v>
      </c>
      <c r="IC58" t="str">
        <f t="shared" si="56"/>
        <v xml:space="preserve">Van à la journée </v>
      </c>
      <c r="ID58">
        <f t="shared" si="56"/>
        <v>0</v>
      </c>
      <c r="IE58">
        <f t="shared" si="56"/>
        <v>3500</v>
      </c>
      <c r="IG58" t="str">
        <f t="shared" si="57"/>
        <v>J6</v>
      </c>
      <c r="IH58" t="str">
        <f t="shared" si="58"/>
        <v xml:space="preserve">Van à la journée </v>
      </c>
      <c r="II58">
        <f t="shared" si="58"/>
        <v>0</v>
      </c>
      <c r="IJ58">
        <f t="shared" si="58"/>
        <v>3500</v>
      </c>
      <c r="IL58" t="str">
        <f t="shared" si="59"/>
        <v>J6</v>
      </c>
      <c r="IM58" t="str">
        <f t="shared" si="60"/>
        <v xml:space="preserve">Van à la journée </v>
      </c>
      <c r="IN58">
        <f t="shared" si="60"/>
        <v>0</v>
      </c>
      <c r="IO58">
        <f t="shared" si="60"/>
        <v>3500</v>
      </c>
      <c r="IR58" t="s">
        <v>511</v>
      </c>
      <c r="IW58" s="27"/>
      <c r="IZ58" t="str">
        <f t="shared" si="61"/>
        <v>AM libre</v>
      </c>
      <c r="JD58" s="27">
        <f t="shared" si="62"/>
        <v>0</v>
      </c>
      <c r="JE58" s="65">
        <f t="shared" si="62"/>
        <v>0</v>
      </c>
      <c r="JH58" t="str">
        <f t="shared" si="63"/>
        <v>AM libre</v>
      </c>
      <c r="JL58" s="27">
        <f t="shared" si="64"/>
        <v>0</v>
      </c>
      <c r="JM58" s="65">
        <f t="shared" si="64"/>
        <v>0</v>
      </c>
      <c r="JP58" t="str">
        <f t="shared" si="65"/>
        <v>AM libre</v>
      </c>
      <c r="JT58" s="27">
        <f t="shared" si="66"/>
        <v>0</v>
      </c>
      <c r="JU58" s="65">
        <f t="shared" si="66"/>
        <v>0</v>
      </c>
      <c r="JX58" t="s">
        <v>478</v>
      </c>
      <c r="JZ58" s="27"/>
      <c r="KA58" s="27"/>
      <c r="KD58" t="s">
        <v>478</v>
      </c>
      <c r="KF58" s="27">
        <f t="shared" si="67"/>
        <v>0</v>
      </c>
      <c r="KG58" s="65">
        <f t="shared" si="67"/>
        <v>0</v>
      </c>
      <c r="KJ58" t="s">
        <v>478</v>
      </c>
      <c r="KL58" s="27">
        <f t="shared" si="68"/>
        <v>0</v>
      </c>
      <c r="KM58" s="65">
        <f t="shared" si="68"/>
        <v>0</v>
      </c>
      <c r="KP58" t="s">
        <v>478</v>
      </c>
      <c r="KR58" s="27">
        <f t="shared" si="69"/>
        <v>0</v>
      </c>
      <c r="KS58" s="65">
        <f t="shared" si="69"/>
        <v>0</v>
      </c>
      <c r="KV58" t="s">
        <v>263</v>
      </c>
      <c r="KY58" s="27">
        <v>3500</v>
      </c>
      <c r="LB58" t="s">
        <v>511</v>
      </c>
      <c r="LD58" s="27">
        <f t="shared" si="70"/>
        <v>0</v>
      </c>
      <c r="LE58" s="65">
        <f t="shared" si="70"/>
        <v>3500</v>
      </c>
      <c r="LH58" t="str">
        <f t="shared" si="71"/>
        <v>AM libre</v>
      </c>
      <c r="LJ58" s="27">
        <f t="shared" si="72"/>
        <v>0</v>
      </c>
      <c r="LK58" s="65">
        <f t="shared" si="72"/>
        <v>3500</v>
      </c>
      <c r="LN58" t="str">
        <f t="shared" si="73"/>
        <v>AM libre</v>
      </c>
      <c r="LP58" s="27">
        <f t="shared" si="74"/>
        <v>0</v>
      </c>
      <c r="LQ58" s="65">
        <f t="shared" si="74"/>
        <v>3500</v>
      </c>
      <c r="LT58" t="s">
        <v>511</v>
      </c>
      <c r="LW58" s="27"/>
      <c r="LZ58" t="str">
        <f t="shared" si="75"/>
        <v>AM libre</v>
      </c>
      <c r="MB58" s="27">
        <f t="shared" si="76"/>
        <v>0</v>
      </c>
      <c r="MC58" s="65">
        <f t="shared" si="76"/>
        <v>0</v>
      </c>
      <c r="MF58" t="str">
        <f t="shared" si="77"/>
        <v>AM libre</v>
      </c>
      <c r="MH58" s="27">
        <f t="shared" si="78"/>
        <v>0</v>
      </c>
      <c r="MI58" s="65">
        <f t="shared" si="78"/>
        <v>0</v>
      </c>
      <c r="ML58" t="str">
        <f t="shared" si="79"/>
        <v>AM libre</v>
      </c>
      <c r="MN58" s="27">
        <f t="shared" si="80"/>
        <v>0</v>
      </c>
      <c r="MO58" s="65">
        <f t="shared" si="80"/>
        <v>0</v>
      </c>
      <c r="MQ58" t="s">
        <v>512</v>
      </c>
      <c r="MS58" s="27">
        <v>3500</v>
      </c>
      <c r="MT58" s="27">
        <v>3500</v>
      </c>
      <c r="MW58" t="str">
        <f t="shared" si="81"/>
        <v>Vol Lao airlines pour Luang Prabang à 17h arrivée 17h45 (18h30 à l'hôtel)</v>
      </c>
      <c r="MY58" s="27">
        <f t="shared" si="82"/>
        <v>3500</v>
      </c>
      <c r="MZ58" s="65">
        <f t="shared" si="82"/>
        <v>3500</v>
      </c>
      <c r="NC58" t="str">
        <f t="shared" si="83"/>
        <v>Vol Lao airlines pour Luang Prabang à 17h arrivée 17h45 (18h30 à l'hôtel)</v>
      </c>
      <c r="NE58" s="27">
        <f t="shared" si="84"/>
        <v>3500</v>
      </c>
      <c r="NF58" s="65">
        <f t="shared" si="84"/>
        <v>3500</v>
      </c>
      <c r="NI58" t="str">
        <f t="shared" si="85"/>
        <v>Vol Lao airlines pour Luang Prabang à 17h arrivée 17h45 (18h30 à l'hôtel)</v>
      </c>
      <c r="NK58" s="27">
        <f t="shared" si="86"/>
        <v>3500</v>
      </c>
      <c r="NL58" s="65">
        <f t="shared" si="86"/>
        <v>3500</v>
      </c>
      <c r="NN58" t="s">
        <v>284</v>
      </c>
      <c r="NP58" s="27">
        <v>80</v>
      </c>
      <c r="NQ58" s="65">
        <v>0</v>
      </c>
      <c r="NT58" t="str">
        <f t="shared" si="87"/>
        <v>Maison noire</v>
      </c>
      <c r="NV58" s="27">
        <f t="shared" si="88"/>
        <v>80</v>
      </c>
      <c r="NW58" s="65">
        <f t="shared" si="88"/>
        <v>0</v>
      </c>
      <c r="NZ58" t="str">
        <f t="shared" si="89"/>
        <v>Maison noire</v>
      </c>
      <c r="OB58" s="27">
        <f t="shared" si="90"/>
        <v>80</v>
      </c>
      <c r="OC58" s="65">
        <f t="shared" si="90"/>
        <v>0</v>
      </c>
      <c r="OF58" t="str">
        <f t="shared" si="91"/>
        <v>Maison noire</v>
      </c>
      <c r="OH58" s="27">
        <f t="shared" si="92"/>
        <v>80</v>
      </c>
      <c r="OI58" s="65">
        <f t="shared" si="92"/>
        <v>0</v>
      </c>
      <c r="OL58" t="s">
        <v>342</v>
      </c>
      <c r="OO58" s="65">
        <v>0</v>
      </c>
      <c r="OR58" t="str">
        <f t="shared" si="93"/>
        <v>Dîner à l'hôtel ou à proximité</v>
      </c>
      <c r="OT58" s="27">
        <f t="shared" si="94"/>
        <v>0</v>
      </c>
      <c r="OU58" s="65">
        <f t="shared" si="94"/>
        <v>0</v>
      </c>
      <c r="OX58" t="str">
        <f t="shared" si="95"/>
        <v>Dîner à l'hôtel ou à proximité</v>
      </c>
      <c r="OZ58" s="27">
        <f t="shared" si="96"/>
        <v>0</v>
      </c>
      <c r="PA58" s="65">
        <f t="shared" si="96"/>
        <v>0</v>
      </c>
      <c r="PD58" t="str">
        <f t="shared" si="97"/>
        <v>Dîner à l'hôtel ou à proximité</v>
      </c>
      <c r="PF58" s="27">
        <f t="shared" si="98"/>
        <v>0</v>
      </c>
      <c r="PG58" s="65">
        <f t="shared" si="98"/>
        <v>0</v>
      </c>
      <c r="PJ58" t="s">
        <v>513</v>
      </c>
      <c r="PM58" s="27"/>
      <c r="PP58" t="str">
        <f t="shared" si="99"/>
        <v>Dîner alentours de l'hôtel</v>
      </c>
      <c r="PR58">
        <f t="shared" si="100"/>
        <v>0</v>
      </c>
      <c r="PS58">
        <f t="shared" si="100"/>
        <v>0</v>
      </c>
      <c r="PV58" t="str">
        <f t="shared" si="101"/>
        <v>Dîner alentours de l'hôtel</v>
      </c>
      <c r="PX58">
        <f t="shared" si="102"/>
        <v>0</v>
      </c>
      <c r="PY58">
        <f t="shared" si="102"/>
        <v>0</v>
      </c>
      <c r="QB58" t="str">
        <f t="shared" si="103"/>
        <v>Dîner alentours de l'hôtel</v>
      </c>
      <c r="QD58">
        <f t="shared" si="104"/>
        <v>0</v>
      </c>
      <c r="QE58">
        <f t="shared" si="104"/>
        <v>0</v>
      </c>
      <c r="QH58" t="s">
        <v>513</v>
      </c>
      <c r="QJ58" s="27"/>
      <c r="QN58" t="str">
        <f t="shared" si="105"/>
        <v>Dîner alentours de l'hôtel</v>
      </c>
      <c r="QO58">
        <f t="shared" si="105"/>
        <v>0</v>
      </c>
      <c r="QP58">
        <f t="shared" si="105"/>
        <v>0</v>
      </c>
      <c r="QT58" t="str">
        <f t="shared" si="106"/>
        <v>Dîner alentours de l'hôtel</v>
      </c>
      <c r="QU58">
        <f t="shared" si="106"/>
        <v>0</v>
      </c>
      <c r="QV58">
        <f t="shared" si="106"/>
        <v>0</v>
      </c>
      <c r="QZ58" t="str">
        <f t="shared" si="107"/>
        <v>Dîner alentours de l'hôtel</v>
      </c>
      <c r="RA58">
        <f t="shared" si="107"/>
        <v>0</v>
      </c>
      <c r="RB58">
        <f t="shared" si="107"/>
        <v>0</v>
      </c>
      <c r="RD58" t="s">
        <v>513</v>
      </c>
      <c r="RF58" s="27"/>
      <c r="RI58" t="str">
        <f t="shared" si="108"/>
        <v>Dîner alentours de l'hôtel</v>
      </c>
      <c r="RJ58">
        <f t="shared" si="108"/>
        <v>0</v>
      </c>
      <c r="RK58">
        <f t="shared" si="108"/>
        <v>0</v>
      </c>
      <c r="RN58" t="str">
        <f t="shared" si="109"/>
        <v>Dîner alentours de l'hôtel</v>
      </c>
      <c r="RO58">
        <f t="shared" si="109"/>
        <v>0</v>
      </c>
      <c r="RP58">
        <f t="shared" si="109"/>
        <v>0</v>
      </c>
      <c r="RS58" t="str">
        <f t="shared" si="110"/>
        <v>Dîner alentours de l'hôtel</v>
      </c>
      <c r="RT58">
        <f t="shared" si="110"/>
        <v>0</v>
      </c>
      <c r="RU58">
        <f t="shared" si="110"/>
        <v>0</v>
      </c>
      <c r="RV58" t="s">
        <v>488</v>
      </c>
      <c r="RW58" s="25" t="s">
        <v>265</v>
      </c>
      <c r="RX58" s="65"/>
      <c r="RY58" s="65"/>
      <c r="SA58" t="str">
        <f t="shared" si="111"/>
        <v>J7</v>
      </c>
      <c r="SB58" t="str">
        <f t="shared" si="111"/>
        <v>Départ 8h pour lac des lotus</v>
      </c>
      <c r="SC58">
        <f t="shared" si="111"/>
        <v>0</v>
      </c>
      <c r="SD58">
        <f t="shared" si="111"/>
        <v>0</v>
      </c>
      <c r="SF58" t="str">
        <f t="shared" si="112"/>
        <v>J7</v>
      </c>
      <c r="SG58" t="str">
        <f t="shared" si="112"/>
        <v>Départ 8h pour lac des lotus</v>
      </c>
      <c r="SH58">
        <f t="shared" si="112"/>
        <v>0</v>
      </c>
      <c r="SI58">
        <f t="shared" si="112"/>
        <v>0</v>
      </c>
      <c r="SK58" t="str">
        <f t="shared" si="113"/>
        <v>J7</v>
      </c>
      <c r="SL58" t="str">
        <f t="shared" si="113"/>
        <v>Départ 8h pour lac des lotus</v>
      </c>
      <c r="SM58">
        <f t="shared" si="113"/>
        <v>0</v>
      </c>
      <c r="SN58">
        <f t="shared" si="113"/>
        <v>0</v>
      </c>
      <c r="SR58" t="s">
        <v>473</v>
      </c>
      <c r="SS58">
        <v>1850</v>
      </c>
      <c r="SW58" t="str">
        <f t="shared" si="114"/>
        <v>Luang Prabang River Lodge 2</v>
      </c>
      <c r="SX58">
        <f t="shared" si="114"/>
        <v>1850</v>
      </c>
      <c r="SY58">
        <f t="shared" si="114"/>
        <v>0</v>
      </c>
      <c r="TB58" t="str">
        <f t="shared" si="115"/>
        <v>Luang Prabang River Lodge 2</v>
      </c>
      <c r="TC58">
        <f t="shared" si="115"/>
        <v>1850</v>
      </c>
      <c r="TD58">
        <f t="shared" si="115"/>
        <v>0</v>
      </c>
      <c r="TG58" t="str">
        <f t="shared" si="116"/>
        <v>Luang Prabang River Lodge 2</v>
      </c>
      <c r="TH58">
        <f t="shared" si="116"/>
        <v>1850</v>
      </c>
      <c r="TI58">
        <f t="shared" si="116"/>
        <v>0</v>
      </c>
    </row>
    <row r="59" spans="1:529" x14ac:dyDescent="0.25">
      <c r="B59" t="s">
        <v>448</v>
      </c>
      <c r="G59" s="27">
        <v>0</v>
      </c>
      <c r="I59" t="str">
        <f t="shared" si="1"/>
        <v/>
      </c>
      <c r="J59" t="str">
        <f t="shared" si="2"/>
        <v>Déjeuner à l'hôtel</v>
      </c>
      <c r="N59" s="27">
        <f t="shared" si="3"/>
        <v>0</v>
      </c>
      <c r="O59" s="27">
        <f t="shared" si="3"/>
        <v>0</v>
      </c>
      <c r="P59" s="27"/>
      <c r="Q59" t="str">
        <f t="shared" si="4"/>
        <v/>
      </c>
      <c r="R59" t="str">
        <f t="shared" si="4"/>
        <v>Déjeuner à l'hôtel</v>
      </c>
      <c r="V59" s="27">
        <f t="shared" si="5"/>
        <v>0</v>
      </c>
      <c r="W59" s="27">
        <f t="shared" si="5"/>
        <v>0</v>
      </c>
      <c r="X59" s="27"/>
      <c r="Y59" t="str">
        <f t="shared" si="6"/>
        <v/>
      </c>
      <c r="Z59" t="str">
        <f t="shared" si="6"/>
        <v>Déjeuner à l'hôtel</v>
      </c>
      <c r="AD59" s="27">
        <f t="shared" si="7"/>
        <v>0</v>
      </c>
      <c r="AE59" s="27">
        <f t="shared" si="7"/>
        <v>0</v>
      </c>
      <c r="AF59" t="s">
        <v>488</v>
      </c>
      <c r="AG59" t="s">
        <v>440</v>
      </c>
      <c r="AI59" s="27">
        <v>0</v>
      </c>
      <c r="AJ59" s="27">
        <v>0</v>
      </c>
      <c r="AK59" s="27"/>
      <c r="AL59" t="str">
        <f t="shared" si="8"/>
        <v>J7</v>
      </c>
      <c r="AM59" t="str">
        <f t="shared" si="9"/>
        <v>Activités à la carte payables à part (voir desc.)</v>
      </c>
      <c r="AO59" s="27">
        <f t="shared" si="10"/>
        <v>0</v>
      </c>
      <c r="AP59" s="27">
        <f t="shared" si="10"/>
        <v>0</v>
      </c>
      <c r="AQ59" s="27"/>
      <c r="AR59" t="str">
        <f t="shared" si="11"/>
        <v>J7</v>
      </c>
      <c r="AS59" t="str">
        <f t="shared" si="11"/>
        <v>Activités à la carte payables à part (voir desc.)</v>
      </c>
      <c r="AU59" s="27">
        <f t="shared" si="12"/>
        <v>0</v>
      </c>
      <c r="AV59" s="27">
        <f t="shared" si="12"/>
        <v>0</v>
      </c>
      <c r="AW59" s="27"/>
      <c r="AX59" t="str">
        <f t="shared" si="13"/>
        <v>J7</v>
      </c>
      <c r="AY59" t="str">
        <f t="shared" si="13"/>
        <v>Activités à la carte payables à part (voir desc.)</v>
      </c>
      <c r="BA59" s="27">
        <f t="shared" si="14"/>
        <v>0</v>
      </c>
      <c r="BB59" s="27">
        <f t="shared" si="14"/>
        <v>0</v>
      </c>
      <c r="BC59" s="27"/>
      <c r="BE59" t="s">
        <v>514</v>
      </c>
      <c r="BF59" s="27">
        <v>120</v>
      </c>
      <c r="BG59" s="27">
        <v>120</v>
      </c>
      <c r="BH59" s="65"/>
      <c r="BI59" t="str">
        <f t="shared" si="15"/>
        <v/>
      </c>
      <c r="BJ59" t="str">
        <f t="shared" si="16"/>
        <v>entrée cascades</v>
      </c>
      <c r="BK59" s="27">
        <f t="shared" si="16"/>
        <v>120</v>
      </c>
      <c r="BL59" s="27">
        <f t="shared" si="16"/>
        <v>120</v>
      </c>
      <c r="BM59" s="27"/>
      <c r="BN59" t="str">
        <f t="shared" si="17"/>
        <v/>
      </c>
      <c r="BO59" t="str">
        <f t="shared" si="17"/>
        <v>entrée cascades</v>
      </c>
      <c r="BP59" s="27">
        <f t="shared" si="17"/>
        <v>120</v>
      </c>
      <c r="BQ59" s="27">
        <f t="shared" si="17"/>
        <v>120</v>
      </c>
      <c r="BR59" s="27"/>
      <c r="BS59" s="27" t="str">
        <f t="shared" si="18"/>
        <v/>
      </c>
      <c r="BT59" t="str">
        <f t="shared" si="18"/>
        <v>entrée cascades</v>
      </c>
      <c r="BU59" s="27">
        <f t="shared" si="18"/>
        <v>120</v>
      </c>
      <c r="BV59" s="27">
        <f t="shared" si="18"/>
        <v>120</v>
      </c>
      <c r="BX59" t="s">
        <v>515</v>
      </c>
      <c r="BY59" s="27">
        <v>0</v>
      </c>
      <c r="BZ59">
        <v>1000</v>
      </c>
      <c r="CA59" s="65"/>
      <c r="CB59" t="str">
        <f t="shared" si="19"/>
        <v/>
      </c>
      <c r="CC59" t="str">
        <f t="shared" si="20"/>
        <v>Apéro tassou</v>
      </c>
      <c r="CD59" s="27">
        <f t="shared" si="20"/>
        <v>0</v>
      </c>
      <c r="CE59" s="27">
        <f t="shared" si="20"/>
        <v>1000</v>
      </c>
      <c r="CF59" s="27"/>
      <c r="CG59" t="str">
        <f t="shared" si="21"/>
        <v/>
      </c>
      <c r="CH59" t="str">
        <f t="shared" si="21"/>
        <v>Apéro tassou</v>
      </c>
      <c r="CI59" s="27">
        <f t="shared" si="22"/>
        <v>0</v>
      </c>
      <c r="CJ59" s="27">
        <f t="shared" si="23"/>
        <v>1000</v>
      </c>
      <c r="CK59" s="27"/>
      <c r="CL59" t="str">
        <f t="shared" si="24"/>
        <v/>
      </c>
      <c r="CM59" t="str">
        <f t="shared" si="24"/>
        <v>Apéro tassou</v>
      </c>
      <c r="CN59" s="27">
        <f t="shared" si="24"/>
        <v>0</v>
      </c>
      <c r="CO59" s="27">
        <f t="shared" si="24"/>
        <v>1000</v>
      </c>
      <c r="CP59" s="27"/>
      <c r="CR59" t="s">
        <v>516</v>
      </c>
      <c r="CS59" s="27">
        <v>600</v>
      </c>
      <c r="CT59" s="27">
        <v>0</v>
      </c>
      <c r="CU59" s="65"/>
      <c r="CV59" t="str">
        <f t="shared" si="25"/>
        <v/>
      </c>
      <c r="CW59" t="str">
        <f t="shared" si="26"/>
        <v>14h visite thong Luang village</v>
      </c>
      <c r="CX59" s="27">
        <f t="shared" si="26"/>
        <v>600</v>
      </c>
      <c r="CY59" s="27">
        <f t="shared" si="26"/>
        <v>0</v>
      </c>
      <c r="CZ59" s="27"/>
      <c r="DA59" t="str">
        <f t="shared" si="27"/>
        <v/>
      </c>
      <c r="DB59" t="str">
        <f t="shared" si="28"/>
        <v>14h visite thong Luang village</v>
      </c>
      <c r="DC59" s="27">
        <f t="shared" si="28"/>
        <v>600</v>
      </c>
      <c r="DD59" s="27">
        <f t="shared" si="28"/>
        <v>0</v>
      </c>
      <c r="DE59" s="27"/>
      <c r="DF59" t="str">
        <f t="shared" si="29"/>
        <v/>
      </c>
      <c r="DG59" t="str">
        <f t="shared" si="30"/>
        <v>14h visite thong Luang village</v>
      </c>
      <c r="DH59" s="27">
        <f t="shared" si="30"/>
        <v>600</v>
      </c>
      <c r="DI59" s="27">
        <f t="shared" si="30"/>
        <v>0</v>
      </c>
      <c r="DJ59" s="27"/>
      <c r="DL59" t="s">
        <v>516</v>
      </c>
      <c r="DM59" s="27">
        <v>600</v>
      </c>
      <c r="DN59" s="27">
        <v>0</v>
      </c>
      <c r="DP59" t="str">
        <f t="shared" si="31"/>
        <v/>
      </c>
      <c r="DQ59" t="str">
        <f t="shared" si="32"/>
        <v>14h visite thong Luang village</v>
      </c>
      <c r="DR59" s="27">
        <f t="shared" si="32"/>
        <v>600</v>
      </c>
      <c r="DS59" s="27">
        <f t="shared" si="32"/>
        <v>0</v>
      </c>
      <c r="DU59" t="str">
        <f t="shared" si="33"/>
        <v/>
      </c>
      <c r="DV59" t="str">
        <f t="shared" si="33"/>
        <v>14h visite thong Luang village</v>
      </c>
      <c r="DW59" s="27">
        <f t="shared" si="33"/>
        <v>600</v>
      </c>
      <c r="DX59" s="27">
        <f t="shared" si="33"/>
        <v>0</v>
      </c>
      <c r="DZ59" t="str">
        <f t="shared" si="34"/>
        <v/>
      </c>
      <c r="EA59" t="str">
        <f t="shared" si="34"/>
        <v>14h visite thong Luang village</v>
      </c>
      <c r="EB59" s="27">
        <f t="shared" si="34"/>
        <v>600</v>
      </c>
      <c r="EC59" s="27">
        <f t="shared" si="34"/>
        <v>0</v>
      </c>
      <c r="EE59" t="s">
        <v>488</v>
      </c>
      <c r="EF59" t="s">
        <v>406</v>
      </c>
      <c r="EG59" s="27">
        <v>1800</v>
      </c>
      <c r="EH59" s="27">
        <v>1800</v>
      </c>
      <c r="EJ59" t="str">
        <f t="shared" si="35"/>
        <v>J7</v>
      </c>
      <c r="EK59" t="str">
        <f t="shared" si="36"/>
        <v>Départ 5h30 de l'hôtel pour vol air asia pithsanulok à 7h (prix AR)</v>
      </c>
      <c r="EL59" s="27">
        <f t="shared" si="36"/>
        <v>1800</v>
      </c>
      <c r="EM59" s="27">
        <f t="shared" si="36"/>
        <v>1800</v>
      </c>
      <c r="EO59" t="str">
        <f t="shared" si="37"/>
        <v>J7</v>
      </c>
      <c r="EP59" t="str">
        <f t="shared" si="37"/>
        <v>Départ 5h30 de l'hôtel pour vol air asia pithsanulok à 7h (prix AR)</v>
      </c>
      <c r="EQ59" s="27">
        <f t="shared" si="37"/>
        <v>1800</v>
      </c>
      <c r="ER59" s="27">
        <f t="shared" si="37"/>
        <v>1800</v>
      </c>
      <c r="ET59" t="str">
        <f t="shared" si="38"/>
        <v>J7</v>
      </c>
      <c r="EU59" t="str">
        <f t="shared" si="38"/>
        <v>Départ 5h30 de l'hôtel pour vol air asia pithsanulok à 7h (prix AR)</v>
      </c>
      <c r="EV59" s="27">
        <f t="shared" si="38"/>
        <v>1800</v>
      </c>
      <c r="EW59" s="27">
        <f t="shared" si="38"/>
        <v>1800</v>
      </c>
      <c r="EY59" t="s">
        <v>488</v>
      </c>
      <c r="EZ59" t="s">
        <v>406</v>
      </c>
      <c r="FA59" s="27">
        <v>1800</v>
      </c>
      <c r="FB59" s="27">
        <v>1800</v>
      </c>
      <c r="FD59" t="str">
        <f t="shared" si="39"/>
        <v>J7</v>
      </c>
      <c r="FE59" t="str">
        <f t="shared" si="40"/>
        <v>Départ 5h30 de l'hôtel pour vol air asia pithsanulok à 7h (prix AR)</v>
      </c>
      <c r="FF59" s="27">
        <f t="shared" si="40"/>
        <v>1800</v>
      </c>
      <c r="FG59" s="27">
        <f t="shared" si="40"/>
        <v>1800</v>
      </c>
      <c r="FI59" t="str">
        <f t="shared" si="41"/>
        <v>J7</v>
      </c>
      <c r="FJ59" t="str">
        <f t="shared" si="41"/>
        <v>Départ 5h30 de l'hôtel pour vol air asia pithsanulok à 7h (prix AR)</v>
      </c>
      <c r="FK59" s="27">
        <f t="shared" si="41"/>
        <v>1800</v>
      </c>
      <c r="FL59" s="27">
        <f t="shared" si="41"/>
        <v>1800</v>
      </c>
      <c r="FN59" t="str">
        <f t="shared" si="42"/>
        <v>J7</v>
      </c>
      <c r="FO59" t="str">
        <f t="shared" si="42"/>
        <v>Départ 5h30 de l'hôtel pour vol air asia pithsanulok à 7h (prix AR)</v>
      </c>
      <c r="FP59" s="27">
        <f t="shared" si="42"/>
        <v>1800</v>
      </c>
      <c r="FQ59" s="27">
        <f t="shared" si="42"/>
        <v>1800</v>
      </c>
      <c r="FR59" t="s">
        <v>488</v>
      </c>
      <c r="FS59" t="s">
        <v>406</v>
      </c>
      <c r="FT59" s="27">
        <v>1800</v>
      </c>
      <c r="FU59" s="27">
        <v>1800</v>
      </c>
      <c r="FW59" t="str">
        <f t="shared" si="43"/>
        <v>J7</v>
      </c>
      <c r="FX59" t="str">
        <f t="shared" si="44"/>
        <v>Départ 5h30 de l'hôtel pour vol air asia pithsanulok à 7h (prix AR)</v>
      </c>
      <c r="FY59" s="27">
        <f t="shared" si="44"/>
        <v>1800</v>
      </c>
      <c r="FZ59" s="27">
        <f t="shared" si="44"/>
        <v>1800</v>
      </c>
      <c r="GB59" t="str">
        <f t="shared" si="45"/>
        <v>J7</v>
      </c>
      <c r="GC59" t="str">
        <f t="shared" si="45"/>
        <v>Départ 5h30 de l'hôtel pour vol air asia pithsanulok à 7h (prix AR)</v>
      </c>
      <c r="GD59" s="27">
        <f t="shared" si="45"/>
        <v>1800</v>
      </c>
      <c r="GE59" s="27">
        <f t="shared" si="45"/>
        <v>1800</v>
      </c>
      <c r="GG59" t="str">
        <f t="shared" si="46"/>
        <v>J7</v>
      </c>
      <c r="GH59" t="str">
        <f t="shared" si="46"/>
        <v>Départ 5h30 de l'hôtel pour vol air asia pithsanulok à 7h (prix AR)</v>
      </c>
      <c r="GI59" s="27">
        <f t="shared" si="46"/>
        <v>1800</v>
      </c>
      <c r="GJ59" s="27">
        <f t="shared" si="46"/>
        <v>1800</v>
      </c>
      <c r="GK59" t="s">
        <v>488</v>
      </c>
      <c r="GL59" t="s">
        <v>406</v>
      </c>
      <c r="GM59" s="27">
        <v>1800</v>
      </c>
      <c r="GN59" s="27">
        <v>1800</v>
      </c>
      <c r="GP59" t="str">
        <f t="shared" si="47"/>
        <v>J7</v>
      </c>
      <c r="GQ59" t="str">
        <f t="shared" si="48"/>
        <v>Départ 5h30 de l'hôtel pour vol air asia pithsanulok à 7h (prix AR)</v>
      </c>
      <c r="GR59" s="27">
        <f t="shared" si="48"/>
        <v>1800</v>
      </c>
      <c r="GS59" s="27">
        <f t="shared" si="48"/>
        <v>1800</v>
      </c>
      <c r="GU59" t="str">
        <f t="shared" si="49"/>
        <v>J7</v>
      </c>
      <c r="GV59" t="str">
        <f t="shared" si="49"/>
        <v>Départ 5h30 de l'hôtel pour vol air asia pithsanulok à 7h (prix AR)</v>
      </c>
      <c r="GW59" s="27">
        <f t="shared" si="49"/>
        <v>1800</v>
      </c>
      <c r="GX59" s="27">
        <f t="shared" si="49"/>
        <v>1800</v>
      </c>
      <c r="GZ59" t="str">
        <f t="shared" si="50"/>
        <v>J7</v>
      </c>
      <c r="HA59" t="str">
        <f t="shared" si="50"/>
        <v>Départ 5h30 de l'hôtel pour vol air asia pithsanulok à 7h (prix AR)</v>
      </c>
      <c r="HB59" s="27">
        <f t="shared" si="50"/>
        <v>1800</v>
      </c>
      <c r="HC59" s="27">
        <f t="shared" si="50"/>
        <v>1800</v>
      </c>
      <c r="HE59" t="s">
        <v>517</v>
      </c>
      <c r="HI59" t="str">
        <f t="shared" si="51"/>
        <v/>
      </c>
      <c r="HJ59" t="str">
        <f t="shared" si="52"/>
        <v>Départ 8h pour Kanchanaburi</v>
      </c>
      <c r="HK59">
        <f t="shared" si="52"/>
        <v>0</v>
      </c>
      <c r="HL59">
        <f t="shared" si="52"/>
        <v>0</v>
      </c>
      <c r="HN59" t="str">
        <f t="shared" si="53"/>
        <v/>
      </c>
      <c r="HO59" t="str">
        <f t="shared" si="53"/>
        <v>Départ 8h pour Kanchanaburi</v>
      </c>
      <c r="HP59">
        <f t="shared" si="53"/>
        <v>0</v>
      </c>
      <c r="HQ59">
        <f t="shared" si="53"/>
        <v>0</v>
      </c>
      <c r="HS59" t="str">
        <f t="shared" si="54"/>
        <v/>
      </c>
      <c r="HT59" t="str">
        <f t="shared" si="54"/>
        <v>Départ 8h pour Kanchanaburi</v>
      </c>
      <c r="HU59">
        <f t="shared" si="54"/>
        <v>0</v>
      </c>
      <c r="HV59">
        <f t="shared" si="54"/>
        <v>0</v>
      </c>
      <c r="HX59" t="s">
        <v>517</v>
      </c>
      <c r="IB59" t="str">
        <f t="shared" si="55"/>
        <v/>
      </c>
      <c r="IC59" t="str">
        <f t="shared" si="56"/>
        <v>Départ 8h pour Kanchanaburi</v>
      </c>
      <c r="ID59">
        <f t="shared" si="56"/>
        <v>0</v>
      </c>
      <c r="IE59">
        <f t="shared" si="56"/>
        <v>0</v>
      </c>
      <c r="IG59" t="str">
        <f t="shared" si="57"/>
        <v/>
      </c>
      <c r="IH59" t="str">
        <f t="shared" si="58"/>
        <v>Départ 8h pour Kanchanaburi</v>
      </c>
      <c r="II59">
        <f t="shared" si="58"/>
        <v>0</v>
      </c>
      <c r="IJ59">
        <f t="shared" si="58"/>
        <v>0</v>
      </c>
      <c r="IL59" t="str">
        <f t="shared" si="59"/>
        <v/>
      </c>
      <c r="IM59" t="str">
        <f t="shared" si="60"/>
        <v>Départ 8h pour Kanchanaburi</v>
      </c>
      <c r="IN59">
        <f t="shared" si="60"/>
        <v>0</v>
      </c>
      <c r="IO59">
        <f t="shared" si="60"/>
        <v>0</v>
      </c>
      <c r="IQ59" t="s">
        <v>436</v>
      </c>
      <c r="IR59" t="s">
        <v>466</v>
      </c>
      <c r="IV59" s="27">
        <v>300</v>
      </c>
      <c r="IW59" s="27">
        <v>150</v>
      </c>
      <c r="IY59" t="s">
        <v>436</v>
      </c>
      <c r="IZ59" t="str">
        <f t="shared" si="61"/>
        <v>Départ 7h30 cascades d'erawan (1h30 de route)</v>
      </c>
      <c r="JD59" s="27">
        <f t="shared" si="62"/>
        <v>300</v>
      </c>
      <c r="JE59" s="65">
        <f t="shared" si="62"/>
        <v>150</v>
      </c>
      <c r="JG59" t="s">
        <v>436</v>
      </c>
      <c r="JH59" t="str">
        <f t="shared" si="63"/>
        <v>Départ 7h30 cascades d'erawan (1h30 de route)</v>
      </c>
      <c r="JL59" s="27">
        <f t="shared" si="64"/>
        <v>300</v>
      </c>
      <c r="JM59" s="65">
        <f t="shared" si="64"/>
        <v>150</v>
      </c>
      <c r="JO59" t="s">
        <v>436</v>
      </c>
      <c r="JP59" t="str">
        <f t="shared" si="65"/>
        <v>Départ 7h30 cascades d'erawan (1h30 de route)</v>
      </c>
      <c r="JT59" s="27">
        <f t="shared" si="66"/>
        <v>300</v>
      </c>
      <c r="JU59" s="65">
        <f t="shared" si="66"/>
        <v>150</v>
      </c>
      <c r="JX59" t="s">
        <v>489</v>
      </c>
      <c r="JZ59" s="27"/>
      <c r="KA59" s="27"/>
      <c r="KD59" t="s">
        <v>489</v>
      </c>
      <c r="KF59" s="27">
        <f t="shared" si="67"/>
        <v>0</v>
      </c>
      <c r="KG59" s="65">
        <f t="shared" si="67"/>
        <v>0</v>
      </c>
      <c r="KJ59" t="s">
        <v>489</v>
      </c>
      <c r="KL59" s="27">
        <f t="shared" si="68"/>
        <v>0</v>
      </c>
      <c r="KM59" s="65">
        <f t="shared" si="68"/>
        <v>0</v>
      </c>
      <c r="KP59" t="s">
        <v>489</v>
      </c>
      <c r="KR59" s="27">
        <f t="shared" si="69"/>
        <v>0</v>
      </c>
      <c r="KS59" s="65">
        <f t="shared" si="69"/>
        <v>0</v>
      </c>
      <c r="KU59" t="s">
        <v>436</v>
      </c>
      <c r="KV59" t="s">
        <v>466</v>
      </c>
      <c r="KX59" s="27">
        <v>300</v>
      </c>
      <c r="KY59" s="27">
        <v>150</v>
      </c>
      <c r="LA59" t="s">
        <v>436</v>
      </c>
      <c r="LB59" t="s">
        <v>466</v>
      </c>
      <c r="LD59" s="27">
        <f t="shared" si="70"/>
        <v>300</v>
      </c>
      <c r="LE59" s="65">
        <f t="shared" si="70"/>
        <v>150</v>
      </c>
      <c r="LG59" t="s">
        <v>436</v>
      </c>
      <c r="LH59" t="str">
        <f t="shared" si="71"/>
        <v>Départ 7h30 cascades d'erawan (1h30 de route)</v>
      </c>
      <c r="LJ59" s="27">
        <f t="shared" si="72"/>
        <v>300</v>
      </c>
      <c r="LK59" s="65">
        <f t="shared" si="72"/>
        <v>150</v>
      </c>
      <c r="LM59" t="s">
        <v>436</v>
      </c>
      <c r="LN59" t="str">
        <f t="shared" si="73"/>
        <v>Départ 7h30 cascades d'erawan (1h30 de route)</v>
      </c>
      <c r="LP59" s="27">
        <f t="shared" si="74"/>
        <v>300</v>
      </c>
      <c r="LQ59" s="65">
        <f t="shared" si="74"/>
        <v>150</v>
      </c>
      <c r="LS59" t="s">
        <v>436</v>
      </c>
      <c r="LT59" t="s">
        <v>466</v>
      </c>
      <c r="LV59" s="27">
        <v>300</v>
      </c>
      <c r="LW59" s="27">
        <v>150</v>
      </c>
      <c r="LY59" t="s">
        <v>436</v>
      </c>
      <c r="LZ59" t="str">
        <f t="shared" si="75"/>
        <v>Départ 7h30 cascades d'erawan (1h30 de route)</v>
      </c>
      <c r="MB59" s="27">
        <f t="shared" si="76"/>
        <v>300</v>
      </c>
      <c r="MC59" s="65">
        <f t="shared" si="76"/>
        <v>150</v>
      </c>
      <c r="ME59" t="s">
        <v>436</v>
      </c>
      <c r="MF59" t="str">
        <f t="shared" si="77"/>
        <v>Départ 7h30 cascades d'erawan (1h30 de route)</v>
      </c>
      <c r="MH59" s="27">
        <f t="shared" si="78"/>
        <v>300</v>
      </c>
      <c r="MI59" s="65">
        <f t="shared" si="78"/>
        <v>150</v>
      </c>
      <c r="MK59" t="s">
        <v>436</v>
      </c>
      <c r="ML59" t="str">
        <f t="shared" si="79"/>
        <v>Départ 7h30 cascades d'erawan (1h30 de route)</v>
      </c>
      <c r="MN59" s="27">
        <f t="shared" si="80"/>
        <v>300</v>
      </c>
      <c r="MO59" s="65">
        <f t="shared" si="80"/>
        <v>150</v>
      </c>
      <c r="MQ59" t="s">
        <v>518</v>
      </c>
      <c r="MS59" s="27">
        <v>1834</v>
      </c>
      <c r="MT59" s="27">
        <v>0</v>
      </c>
      <c r="MW59" t="str">
        <f t="shared" si="81"/>
        <v>villa phatana boutique hôtel</v>
      </c>
      <c r="MY59" s="27">
        <f t="shared" si="82"/>
        <v>1834</v>
      </c>
      <c r="MZ59" s="65">
        <f t="shared" si="82"/>
        <v>0</v>
      </c>
      <c r="NC59" t="str">
        <f t="shared" si="83"/>
        <v>villa phatana boutique hôtel</v>
      </c>
      <c r="NE59" s="27">
        <f t="shared" si="84"/>
        <v>1834</v>
      </c>
      <c r="NF59" s="65">
        <f t="shared" si="84"/>
        <v>0</v>
      </c>
      <c r="NI59" t="str">
        <f t="shared" si="85"/>
        <v>villa phatana boutique hôtel</v>
      </c>
      <c r="NK59" s="27">
        <f t="shared" si="86"/>
        <v>1834</v>
      </c>
      <c r="NL59" s="65">
        <f t="shared" si="86"/>
        <v>0</v>
      </c>
      <c r="NN59" s="25" t="s">
        <v>359</v>
      </c>
      <c r="NP59" s="27"/>
      <c r="NQ59" s="65">
        <v>0</v>
      </c>
      <c r="NT59" t="str">
        <f t="shared" si="87"/>
        <v>Déjeuner en route</v>
      </c>
      <c r="NV59" s="27">
        <f t="shared" si="88"/>
        <v>0</v>
      </c>
      <c r="NW59" s="65">
        <f t="shared" si="88"/>
        <v>0</v>
      </c>
      <c r="NZ59" t="str">
        <f t="shared" si="89"/>
        <v>Déjeuner en route</v>
      </c>
      <c r="OB59" s="27">
        <f t="shared" si="90"/>
        <v>0</v>
      </c>
      <c r="OC59" s="65">
        <f t="shared" si="90"/>
        <v>0</v>
      </c>
      <c r="OF59" t="str">
        <f t="shared" si="91"/>
        <v>Déjeuner en route</v>
      </c>
      <c r="OH59" s="27">
        <f t="shared" si="92"/>
        <v>0</v>
      </c>
      <c r="OI59" s="65">
        <f t="shared" si="92"/>
        <v>0</v>
      </c>
      <c r="OL59" t="s">
        <v>263</v>
      </c>
      <c r="OO59" s="65">
        <v>8000</v>
      </c>
      <c r="OR59" t="str">
        <f t="shared" si="93"/>
        <v>Van à la journée</v>
      </c>
      <c r="OT59" s="27">
        <f t="shared" si="94"/>
        <v>0</v>
      </c>
      <c r="OU59" s="65">
        <v>4000</v>
      </c>
      <c r="OX59" t="str">
        <f t="shared" si="95"/>
        <v>Van à la journée</v>
      </c>
      <c r="OZ59" s="27">
        <f t="shared" si="96"/>
        <v>0</v>
      </c>
      <c r="PA59" s="65">
        <f t="shared" si="96"/>
        <v>4000</v>
      </c>
      <c r="PD59" t="str">
        <f t="shared" si="97"/>
        <v>Van à la journée</v>
      </c>
      <c r="PF59" s="27">
        <f t="shared" si="98"/>
        <v>0</v>
      </c>
      <c r="PG59" s="65">
        <f t="shared" si="98"/>
        <v>4000</v>
      </c>
      <c r="PI59" t="s">
        <v>436</v>
      </c>
      <c r="PJ59" t="s">
        <v>519</v>
      </c>
      <c r="PL59" s="65">
        <v>320</v>
      </c>
      <c r="PM59" s="65">
        <v>30</v>
      </c>
      <c r="PO59" t="s">
        <v>436</v>
      </c>
      <c r="PP59" t="str">
        <f t="shared" si="99"/>
        <v>Parc national de Phu Ru Rea - départ à 8h30</v>
      </c>
      <c r="PR59">
        <f t="shared" si="100"/>
        <v>320</v>
      </c>
      <c r="PS59">
        <f t="shared" si="100"/>
        <v>30</v>
      </c>
      <c r="PU59" t="s">
        <v>436</v>
      </c>
      <c r="PV59" t="str">
        <f t="shared" si="101"/>
        <v>Parc national de Phu Ru Rea - départ à 8h30</v>
      </c>
      <c r="PX59">
        <f t="shared" si="102"/>
        <v>320</v>
      </c>
      <c r="PY59">
        <f t="shared" si="102"/>
        <v>30</v>
      </c>
      <c r="QA59" t="s">
        <v>436</v>
      </c>
      <c r="QB59" t="str">
        <f t="shared" si="103"/>
        <v>Parc national de Phu Ru Rea - départ à 8h30</v>
      </c>
      <c r="QD59">
        <f t="shared" si="104"/>
        <v>320</v>
      </c>
      <c r="QE59">
        <f t="shared" si="104"/>
        <v>30</v>
      </c>
      <c r="QG59" t="s">
        <v>436</v>
      </c>
      <c r="QH59" t="s">
        <v>519</v>
      </c>
      <c r="QI59" s="65">
        <v>320</v>
      </c>
      <c r="QJ59" s="65">
        <v>30</v>
      </c>
      <c r="QM59" t="s">
        <v>436</v>
      </c>
      <c r="QN59" t="str">
        <f t="shared" si="105"/>
        <v>Parc national de Phu Ru Rea - départ à 8h30</v>
      </c>
      <c r="QO59">
        <f t="shared" si="105"/>
        <v>320</v>
      </c>
      <c r="QP59">
        <f t="shared" si="105"/>
        <v>30</v>
      </c>
      <c r="QS59" t="s">
        <v>436</v>
      </c>
      <c r="QT59" t="str">
        <f t="shared" si="106"/>
        <v>Parc national de Phu Ru Rea - départ à 8h30</v>
      </c>
      <c r="QU59">
        <f t="shared" si="106"/>
        <v>320</v>
      </c>
      <c r="QV59">
        <f t="shared" si="106"/>
        <v>30</v>
      </c>
      <c r="QY59" t="s">
        <v>436</v>
      </c>
      <c r="QZ59" t="str">
        <f t="shared" si="107"/>
        <v>Parc national de Phu Ru Rea - départ à 8h30</v>
      </c>
      <c r="RA59">
        <f t="shared" si="107"/>
        <v>320</v>
      </c>
      <c r="RB59">
        <f t="shared" si="107"/>
        <v>30</v>
      </c>
      <c r="RC59" t="s">
        <v>436</v>
      </c>
      <c r="RD59" t="s">
        <v>519</v>
      </c>
      <c r="RE59" s="65">
        <v>320</v>
      </c>
      <c r="RF59" s="65">
        <v>30</v>
      </c>
      <c r="RH59" t="s">
        <v>436</v>
      </c>
      <c r="RI59" t="str">
        <f t="shared" si="108"/>
        <v>Parc national de Phu Ru Rea - départ à 8h30</v>
      </c>
      <c r="RJ59">
        <f t="shared" si="108"/>
        <v>320</v>
      </c>
      <c r="RK59">
        <f t="shared" si="108"/>
        <v>30</v>
      </c>
      <c r="RM59" t="s">
        <v>436</v>
      </c>
      <c r="RN59" t="str">
        <f t="shared" si="109"/>
        <v>Parc national de Phu Ru Rea - départ à 8h30</v>
      </c>
      <c r="RO59">
        <f t="shared" si="109"/>
        <v>320</v>
      </c>
      <c r="RP59">
        <f t="shared" si="109"/>
        <v>30</v>
      </c>
      <c r="RR59" t="s">
        <v>436</v>
      </c>
      <c r="RS59" t="str">
        <f t="shared" si="110"/>
        <v>Parc national de Phu Ru Rea - départ à 8h30</v>
      </c>
      <c r="RT59">
        <f t="shared" si="110"/>
        <v>320</v>
      </c>
      <c r="RU59">
        <f t="shared" si="110"/>
        <v>30</v>
      </c>
      <c r="RW59" t="s">
        <v>275</v>
      </c>
      <c r="RX59" s="65"/>
      <c r="RY59" s="65"/>
      <c r="SA59">
        <f t="shared" si="111"/>
        <v>0</v>
      </c>
      <c r="SB59" t="str">
        <f t="shared" si="111"/>
        <v>Marché Thasadet + déjeuner barge</v>
      </c>
      <c r="SC59">
        <f t="shared" si="111"/>
        <v>0</v>
      </c>
      <c r="SD59">
        <f t="shared" si="111"/>
        <v>0</v>
      </c>
      <c r="SF59">
        <f t="shared" si="112"/>
        <v>0</v>
      </c>
      <c r="SG59" t="str">
        <f t="shared" si="112"/>
        <v>Marché Thasadet + déjeuner barge</v>
      </c>
      <c r="SH59">
        <f t="shared" si="112"/>
        <v>0</v>
      </c>
      <c r="SI59">
        <f t="shared" si="112"/>
        <v>0</v>
      </c>
      <c r="SK59">
        <f t="shared" si="113"/>
        <v>0</v>
      </c>
      <c r="SL59" t="str">
        <f t="shared" si="113"/>
        <v>Marché Thasadet + déjeuner barge</v>
      </c>
      <c r="SM59">
        <f t="shared" si="113"/>
        <v>0</v>
      </c>
      <c r="SN59">
        <f t="shared" si="113"/>
        <v>0</v>
      </c>
      <c r="SQ59" t="s">
        <v>520</v>
      </c>
      <c r="SR59" s="25" t="s">
        <v>503</v>
      </c>
      <c r="SS59" s="25"/>
      <c r="ST59" s="25"/>
      <c r="SV59" t="s">
        <v>520</v>
      </c>
      <c r="SW59" t="str">
        <f t="shared" si="114"/>
        <v>Offrandes aux moines à 6h30</v>
      </c>
      <c r="SX59">
        <f t="shared" si="114"/>
        <v>0</v>
      </c>
      <c r="SY59">
        <f t="shared" si="114"/>
        <v>0</v>
      </c>
      <c r="TA59" t="s">
        <v>520</v>
      </c>
      <c r="TB59" t="str">
        <f t="shared" si="115"/>
        <v>Offrandes aux moines à 6h30</v>
      </c>
      <c r="TC59">
        <f t="shared" si="115"/>
        <v>0</v>
      </c>
      <c r="TD59">
        <f t="shared" si="115"/>
        <v>0</v>
      </c>
      <c r="TF59" t="s">
        <v>520</v>
      </c>
      <c r="TG59" t="str">
        <f t="shared" si="116"/>
        <v>Offrandes aux moines à 6h30</v>
      </c>
      <c r="TH59">
        <f t="shared" si="116"/>
        <v>0</v>
      </c>
      <c r="TI59">
        <f t="shared" si="116"/>
        <v>0</v>
      </c>
    </row>
    <row r="60" spans="1:529" x14ac:dyDescent="0.25">
      <c r="B60" t="s">
        <v>355</v>
      </c>
      <c r="F60" s="27"/>
      <c r="G60" s="27">
        <v>0</v>
      </c>
      <c r="I60" t="str">
        <f t="shared" si="1"/>
        <v/>
      </c>
      <c r="J60" t="str">
        <f t="shared" si="2"/>
        <v>Dîner le soir à l'hôtel ou à proximité</v>
      </c>
      <c r="N60" s="27">
        <f t="shared" si="3"/>
        <v>0</v>
      </c>
      <c r="O60" s="27">
        <f t="shared" si="3"/>
        <v>0</v>
      </c>
      <c r="P60" s="27"/>
      <c r="Q60" t="str">
        <f t="shared" si="4"/>
        <v/>
      </c>
      <c r="R60" t="str">
        <f t="shared" si="4"/>
        <v>Dîner le soir à l'hôtel ou à proximité</v>
      </c>
      <c r="V60" s="27">
        <f t="shared" si="5"/>
        <v>0</v>
      </c>
      <c r="W60" s="27">
        <f t="shared" si="5"/>
        <v>0</v>
      </c>
      <c r="X60" s="27"/>
      <c r="Y60" t="str">
        <f t="shared" si="6"/>
        <v/>
      </c>
      <c r="Z60" t="str">
        <f t="shared" si="6"/>
        <v>Dîner le soir à l'hôtel ou à proximité</v>
      </c>
      <c r="AD60" s="27">
        <f t="shared" si="7"/>
        <v>0</v>
      </c>
      <c r="AE60" s="27">
        <f t="shared" si="7"/>
        <v>0</v>
      </c>
      <c r="AG60" t="s">
        <v>448</v>
      </c>
      <c r="AI60" s="27">
        <v>0</v>
      </c>
      <c r="AJ60">
        <v>0</v>
      </c>
      <c r="AK60" s="27"/>
      <c r="AL60" t="str">
        <f t="shared" si="8"/>
        <v/>
      </c>
      <c r="AM60" t="str">
        <f t="shared" si="9"/>
        <v>Déjeuner à l'hôtel</v>
      </c>
      <c r="AO60" s="27">
        <f t="shared" si="10"/>
        <v>0</v>
      </c>
      <c r="AP60" s="27">
        <f t="shared" si="10"/>
        <v>0</v>
      </c>
      <c r="AQ60" s="27"/>
      <c r="AR60" t="str">
        <f t="shared" si="11"/>
        <v/>
      </c>
      <c r="AS60" t="str">
        <f t="shared" si="11"/>
        <v>Déjeuner à l'hôtel</v>
      </c>
      <c r="AU60" s="27">
        <f t="shared" si="12"/>
        <v>0</v>
      </c>
      <c r="AV60" s="27">
        <f t="shared" si="12"/>
        <v>0</v>
      </c>
      <c r="AW60" s="27"/>
      <c r="AX60" t="str">
        <f t="shared" si="13"/>
        <v/>
      </c>
      <c r="AY60" t="str">
        <f t="shared" si="13"/>
        <v>Déjeuner à l'hôtel</v>
      </c>
      <c r="BA60" s="27">
        <f t="shared" si="14"/>
        <v>0</v>
      </c>
      <c r="BB60" s="27">
        <f t="shared" si="14"/>
        <v>0</v>
      </c>
      <c r="BC60" s="27"/>
      <c r="BE60" t="s">
        <v>521</v>
      </c>
      <c r="BG60" s="27">
        <v>0</v>
      </c>
      <c r="BH60" s="65"/>
      <c r="BI60" t="str">
        <f t="shared" si="15"/>
        <v/>
      </c>
      <c r="BJ60" t="str">
        <f t="shared" si="16"/>
        <v>Déjeuner sur place - retour LP 14h</v>
      </c>
      <c r="BK60" s="27">
        <f t="shared" si="16"/>
        <v>0</v>
      </c>
      <c r="BL60" s="27">
        <f t="shared" si="16"/>
        <v>0</v>
      </c>
      <c r="BM60" s="27"/>
      <c r="BN60" t="str">
        <f t="shared" si="17"/>
        <v/>
      </c>
      <c r="BO60" t="str">
        <f t="shared" si="17"/>
        <v>Déjeuner sur place - retour LP 14h</v>
      </c>
      <c r="BP60" s="27">
        <f t="shared" si="17"/>
        <v>0</v>
      </c>
      <c r="BQ60" s="27">
        <f t="shared" si="17"/>
        <v>0</v>
      </c>
      <c r="BR60" s="27"/>
      <c r="BS60" s="27" t="str">
        <f t="shared" si="18"/>
        <v/>
      </c>
      <c r="BT60" t="str">
        <f t="shared" si="18"/>
        <v>Déjeuner sur place - retour LP 14h</v>
      </c>
      <c r="BU60" s="27">
        <f t="shared" si="18"/>
        <v>0</v>
      </c>
      <c r="BV60" s="27">
        <f t="shared" si="18"/>
        <v>0</v>
      </c>
      <c r="BX60" t="s">
        <v>522</v>
      </c>
      <c r="BY60" s="27"/>
      <c r="BZ60" s="27">
        <v>0</v>
      </c>
      <c r="CA60" s="65"/>
      <c r="CB60" t="str">
        <f t="shared" si="19"/>
        <v/>
      </c>
      <c r="CC60" t="str">
        <f t="shared" si="20"/>
        <v>Dîner restaurant bord Mékong (crevettes sautantes)</v>
      </c>
      <c r="CD60" s="27">
        <f t="shared" si="20"/>
        <v>0</v>
      </c>
      <c r="CE60" s="27">
        <f t="shared" si="20"/>
        <v>0</v>
      </c>
      <c r="CF60" s="27"/>
      <c r="CG60" t="str">
        <f t="shared" si="21"/>
        <v/>
      </c>
      <c r="CH60" t="str">
        <f t="shared" si="21"/>
        <v>Dîner restaurant bord Mékong (crevettes sautantes)</v>
      </c>
      <c r="CI60" s="27">
        <f t="shared" si="22"/>
        <v>0</v>
      </c>
      <c r="CJ60" s="27">
        <f t="shared" si="23"/>
        <v>0</v>
      </c>
      <c r="CK60" s="27"/>
      <c r="CL60" t="str">
        <f t="shared" si="24"/>
        <v/>
      </c>
      <c r="CM60" t="str">
        <f t="shared" si="24"/>
        <v>Dîner restaurant bord Mékong (crevettes sautantes)</v>
      </c>
      <c r="CN60" s="27">
        <f t="shared" si="24"/>
        <v>0</v>
      </c>
      <c r="CO60" s="27">
        <f t="shared" si="24"/>
        <v>0</v>
      </c>
      <c r="CP60" s="27"/>
      <c r="CR60" t="s">
        <v>523</v>
      </c>
      <c r="CS60" s="27"/>
      <c r="CT60" s="27"/>
      <c r="CU60" s="65"/>
      <c r="CV60" t="str">
        <f t="shared" si="25"/>
        <v/>
      </c>
      <c r="CW60" t="str">
        <f t="shared" si="26"/>
        <v>16h Bo Sang ombrelles</v>
      </c>
      <c r="CX60" s="27">
        <f t="shared" si="26"/>
        <v>0</v>
      </c>
      <c r="CY60" s="27">
        <f t="shared" si="26"/>
        <v>0</v>
      </c>
      <c r="CZ60" s="27"/>
      <c r="DA60" t="str">
        <f t="shared" si="27"/>
        <v/>
      </c>
      <c r="DB60" t="str">
        <f t="shared" si="28"/>
        <v>16h Bo Sang ombrelles</v>
      </c>
      <c r="DC60" s="27">
        <f t="shared" si="28"/>
        <v>0</v>
      </c>
      <c r="DD60" s="27">
        <f t="shared" si="28"/>
        <v>0</v>
      </c>
      <c r="DE60" s="27"/>
      <c r="DF60" t="str">
        <f t="shared" si="29"/>
        <v/>
      </c>
      <c r="DG60" t="str">
        <f t="shared" si="30"/>
        <v>16h Bo Sang ombrelles</v>
      </c>
      <c r="DH60" s="27">
        <f t="shared" si="30"/>
        <v>0</v>
      </c>
      <c r="DI60" s="27">
        <f t="shared" si="30"/>
        <v>0</v>
      </c>
      <c r="DJ60" s="27"/>
      <c r="DL60" t="s">
        <v>523</v>
      </c>
      <c r="DM60" s="27"/>
      <c r="DN60" s="27"/>
      <c r="DP60" t="str">
        <f t="shared" si="31"/>
        <v/>
      </c>
      <c r="DQ60" t="str">
        <f t="shared" si="32"/>
        <v>16h Bo Sang ombrelles</v>
      </c>
      <c r="DR60" s="27">
        <f t="shared" si="32"/>
        <v>0</v>
      </c>
      <c r="DS60" s="27">
        <f t="shared" si="32"/>
        <v>0</v>
      </c>
      <c r="DU60" t="str">
        <f t="shared" si="33"/>
        <v/>
      </c>
      <c r="DV60" t="str">
        <f t="shared" si="33"/>
        <v>16h Bo Sang ombrelles</v>
      </c>
      <c r="DW60" s="27">
        <f t="shared" si="33"/>
        <v>0</v>
      </c>
      <c r="DX60" s="27">
        <f t="shared" si="33"/>
        <v>0</v>
      </c>
      <c r="DZ60" t="str">
        <f t="shared" si="34"/>
        <v/>
      </c>
      <c r="EA60" t="str">
        <f t="shared" si="34"/>
        <v>16h Bo Sang ombrelles</v>
      </c>
      <c r="EB60" s="27">
        <f t="shared" si="34"/>
        <v>0</v>
      </c>
      <c r="EC60" s="27">
        <f t="shared" si="34"/>
        <v>0</v>
      </c>
      <c r="EF60" t="s">
        <v>414</v>
      </c>
      <c r="EG60" s="27">
        <v>0</v>
      </c>
      <c r="EH60" s="27">
        <v>2500</v>
      </c>
      <c r="EJ60" t="str">
        <f t="shared" si="35"/>
        <v/>
      </c>
      <c r="EK60" t="str">
        <f t="shared" si="36"/>
        <v>Trajet aéroport à Sukothaï historical park 1h15 (arrivéée 10h15)</v>
      </c>
      <c r="EL60" s="27">
        <f t="shared" si="36"/>
        <v>0</v>
      </c>
      <c r="EM60" s="27">
        <f t="shared" si="36"/>
        <v>2500</v>
      </c>
      <c r="EO60" t="str">
        <f t="shared" si="37"/>
        <v/>
      </c>
      <c r="EP60" t="str">
        <f t="shared" si="37"/>
        <v>Trajet aéroport à Sukothaï historical park 1h15 (arrivéée 10h15)</v>
      </c>
      <c r="EQ60" s="27">
        <f t="shared" si="37"/>
        <v>0</v>
      </c>
      <c r="ER60" s="27">
        <f t="shared" si="37"/>
        <v>2500</v>
      </c>
      <c r="ET60" t="str">
        <f t="shared" si="38"/>
        <v/>
      </c>
      <c r="EU60" t="str">
        <f t="shared" si="38"/>
        <v>Trajet aéroport à Sukothaï historical park 1h15 (arrivéée 10h15)</v>
      </c>
      <c r="EV60" s="27">
        <f t="shared" si="38"/>
        <v>0</v>
      </c>
      <c r="EW60" s="27">
        <f t="shared" si="38"/>
        <v>2500</v>
      </c>
      <c r="EZ60" t="s">
        <v>414</v>
      </c>
      <c r="FA60" s="27">
        <v>0</v>
      </c>
      <c r="FB60" s="27">
        <v>2500</v>
      </c>
      <c r="FD60" t="str">
        <f t="shared" si="39"/>
        <v/>
      </c>
      <c r="FE60" t="str">
        <f t="shared" si="40"/>
        <v>Trajet aéroport à Sukothaï historical park 1h15 (arrivéée 10h15)</v>
      </c>
      <c r="FF60" s="27">
        <f t="shared" si="40"/>
        <v>0</v>
      </c>
      <c r="FG60" s="27">
        <f t="shared" si="40"/>
        <v>2500</v>
      </c>
      <c r="FI60" t="str">
        <f t="shared" si="41"/>
        <v/>
      </c>
      <c r="FJ60" t="str">
        <f t="shared" si="41"/>
        <v>Trajet aéroport à Sukothaï historical park 1h15 (arrivéée 10h15)</v>
      </c>
      <c r="FK60" s="27">
        <f t="shared" si="41"/>
        <v>0</v>
      </c>
      <c r="FL60" s="27">
        <f t="shared" si="41"/>
        <v>2500</v>
      </c>
      <c r="FN60" t="str">
        <f t="shared" si="42"/>
        <v/>
      </c>
      <c r="FO60" t="str">
        <f t="shared" si="42"/>
        <v>Trajet aéroport à Sukothaï historical park 1h15 (arrivéée 10h15)</v>
      </c>
      <c r="FP60" s="27">
        <f t="shared" si="42"/>
        <v>0</v>
      </c>
      <c r="FQ60" s="27">
        <f t="shared" si="42"/>
        <v>2500</v>
      </c>
      <c r="FS60" t="s">
        <v>414</v>
      </c>
      <c r="FT60" s="27">
        <v>0</v>
      </c>
      <c r="FU60" s="27">
        <v>2500</v>
      </c>
      <c r="FW60" t="str">
        <f t="shared" si="43"/>
        <v/>
      </c>
      <c r="FX60" t="str">
        <f t="shared" si="44"/>
        <v>Trajet aéroport à Sukothaï historical park 1h15 (arrivéée 10h15)</v>
      </c>
      <c r="FY60" s="27">
        <f t="shared" si="44"/>
        <v>0</v>
      </c>
      <c r="FZ60" s="27">
        <f t="shared" si="44"/>
        <v>2500</v>
      </c>
      <c r="GB60" t="str">
        <f t="shared" si="45"/>
        <v/>
      </c>
      <c r="GC60" t="str">
        <f t="shared" si="45"/>
        <v>Trajet aéroport à Sukothaï historical park 1h15 (arrivéée 10h15)</v>
      </c>
      <c r="GD60" s="27">
        <f t="shared" si="45"/>
        <v>0</v>
      </c>
      <c r="GE60" s="27">
        <f t="shared" si="45"/>
        <v>2500</v>
      </c>
      <c r="GG60" t="str">
        <f t="shared" si="46"/>
        <v/>
      </c>
      <c r="GH60" t="str">
        <f t="shared" si="46"/>
        <v>Trajet aéroport à Sukothaï historical park 1h15 (arrivéée 10h15)</v>
      </c>
      <c r="GI60" s="27">
        <f t="shared" si="46"/>
        <v>0</v>
      </c>
      <c r="GJ60" s="27">
        <f t="shared" si="46"/>
        <v>2500</v>
      </c>
      <c r="GL60" t="s">
        <v>414</v>
      </c>
      <c r="GM60" s="27">
        <v>0</v>
      </c>
      <c r="GN60" s="27">
        <v>2500</v>
      </c>
      <c r="GP60" t="str">
        <f t="shared" si="47"/>
        <v/>
      </c>
      <c r="GQ60" t="str">
        <f t="shared" si="48"/>
        <v>Trajet aéroport à Sukothaï historical park 1h15 (arrivéée 10h15)</v>
      </c>
      <c r="GR60" s="27">
        <f t="shared" si="48"/>
        <v>0</v>
      </c>
      <c r="GS60" s="27">
        <f t="shared" si="48"/>
        <v>2500</v>
      </c>
      <c r="GU60" t="str">
        <f t="shared" si="49"/>
        <v/>
      </c>
      <c r="GV60" t="str">
        <f t="shared" si="49"/>
        <v>Trajet aéroport à Sukothaï historical park 1h15 (arrivéée 10h15)</v>
      </c>
      <c r="GW60" s="27">
        <f t="shared" si="49"/>
        <v>0</v>
      </c>
      <c r="GX60" s="27">
        <f t="shared" si="49"/>
        <v>2500</v>
      </c>
      <c r="GZ60" t="str">
        <f t="shared" si="50"/>
        <v/>
      </c>
      <c r="HA60" t="str">
        <f t="shared" si="50"/>
        <v>Trajet aéroport à Sukothaï historical park 1h15 (arrivéée 10h15)</v>
      </c>
      <c r="HB60" s="27">
        <f t="shared" si="50"/>
        <v>0</v>
      </c>
      <c r="HC60" s="27">
        <f t="shared" si="50"/>
        <v>2500</v>
      </c>
      <c r="HE60" t="s">
        <v>524</v>
      </c>
      <c r="HG60">
        <v>0</v>
      </c>
      <c r="HI60" t="str">
        <f t="shared" si="51"/>
        <v/>
      </c>
      <c r="HJ60" t="str">
        <f t="shared" si="52"/>
        <v>Déjeuner à Kanchanaburi vers le pont</v>
      </c>
      <c r="HK60">
        <f t="shared" si="52"/>
        <v>0</v>
      </c>
      <c r="HL60">
        <f t="shared" si="52"/>
        <v>0</v>
      </c>
      <c r="HN60" t="str">
        <f t="shared" si="53"/>
        <v/>
      </c>
      <c r="HO60" t="str">
        <f t="shared" si="53"/>
        <v>Déjeuner à Kanchanaburi vers le pont</v>
      </c>
      <c r="HP60">
        <f t="shared" si="53"/>
        <v>0</v>
      </c>
      <c r="HQ60">
        <f t="shared" si="53"/>
        <v>0</v>
      </c>
      <c r="HS60" t="str">
        <f t="shared" si="54"/>
        <v/>
      </c>
      <c r="HT60" t="str">
        <f t="shared" si="54"/>
        <v>Déjeuner à Kanchanaburi vers le pont</v>
      </c>
      <c r="HU60">
        <f t="shared" si="54"/>
        <v>0</v>
      </c>
      <c r="HV60">
        <f t="shared" si="54"/>
        <v>0</v>
      </c>
      <c r="HX60" t="s">
        <v>524</v>
      </c>
      <c r="HZ60">
        <v>0</v>
      </c>
      <c r="IB60" t="str">
        <f t="shared" si="55"/>
        <v/>
      </c>
      <c r="IC60" t="str">
        <f t="shared" si="56"/>
        <v>Déjeuner à Kanchanaburi vers le pont</v>
      </c>
      <c r="ID60">
        <f t="shared" si="56"/>
        <v>0</v>
      </c>
      <c r="IE60">
        <f t="shared" si="56"/>
        <v>0</v>
      </c>
      <c r="IG60" t="str">
        <f t="shared" si="57"/>
        <v/>
      </c>
      <c r="IH60" t="str">
        <f t="shared" si="58"/>
        <v>Déjeuner à Kanchanaburi vers le pont</v>
      </c>
      <c r="II60">
        <f t="shared" si="58"/>
        <v>0</v>
      </c>
      <c r="IJ60">
        <f t="shared" si="58"/>
        <v>0</v>
      </c>
      <c r="IL60" t="str">
        <f t="shared" si="59"/>
        <v/>
      </c>
      <c r="IM60" t="str">
        <f t="shared" si="60"/>
        <v>Déjeuner à Kanchanaburi vers le pont</v>
      </c>
      <c r="IN60">
        <f t="shared" si="60"/>
        <v>0</v>
      </c>
      <c r="IO60">
        <f t="shared" si="60"/>
        <v>0</v>
      </c>
      <c r="IR60" t="s">
        <v>525</v>
      </c>
      <c r="IV60" s="65"/>
      <c r="IW60" s="65">
        <v>3500</v>
      </c>
      <c r="IZ60" t="str">
        <f t="shared" si="61"/>
        <v>visite de 9h à 11h30 (van à la journée)</v>
      </c>
      <c r="JD60" s="27">
        <f t="shared" si="62"/>
        <v>0</v>
      </c>
      <c r="JE60" s="65">
        <f t="shared" si="62"/>
        <v>3500</v>
      </c>
      <c r="JH60" t="str">
        <f t="shared" si="63"/>
        <v>visite de 9h à 11h30 (van à la journée)</v>
      </c>
      <c r="JL60" s="27">
        <f t="shared" si="64"/>
        <v>0</v>
      </c>
      <c r="JM60" s="65">
        <f t="shared" si="64"/>
        <v>3500</v>
      </c>
      <c r="JP60" t="str">
        <f t="shared" si="65"/>
        <v>visite de 9h à 11h30 (van à la journée)</v>
      </c>
      <c r="JT60" s="27">
        <f t="shared" si="66"/>
        <v>0</v>
      </c>
      <c r="JU60" s="65">
        <f t="shared" si="66"/>
        <v>3500</v>
      </c>
      <c r="JX60" t="s">
        <v>499</v>
      </c>
      <c r="JZ60" s="27"/>
      <c r="KA60" s="27"/>
      <c r="KD60" t="s">
        <v>499</v>
      </c>
      <c r="KF60" s="27">
        <f t="shared" si="67"/>
        <v>0</v>
      </c>
      <c r="KG60" s="65">
        <f t="shared" si="67"/>
        <v>0</v>
      </c>
      <c r="KJ60" t="s">
        <v>499</v>
      </c>
      <c r="KL60" s="27">
        <f t="shared" si="68"/>
        <v>0</v>
      </c>
      <c r="KM60" s="65">
        <f t="shared" si="68"/>
        <v>0</v>
      </c>
      <c r="KP60" t="s">
        <v>499</v>
      </c>
      <c r="KR60" s="27">
        <f t="shared" si="69"/>
        <v>0</v>
      </c>
      <c r="KS60" s="65">
        <f t="shared" si="69"/>
        <v>0</v>
      </c>
      <c r="KV60" t="s">
        <v>526</v>
      </c>
      <c r="KX60" s="65"/>
      <c r="KY60" s="65"/>
      <c r="LB60" t="s">
        <v>526</v>
      </c>
      <c r="LD60" s="27">
        <f t="shared" si="70"/>
        <v>0</v>
      </c>
      <c r="LE60" s="65">
        <f t="shared" si="70"/>
        <v>0</v>
      </c>
      <c r="LH60" t="str">
        <f t="shared" si="71"/>
        <v>visite de 9h à 11h30</v>
      </c>
      <c r="LJ60" s="27">
        <f t="shared" si="72"/>
        <v>0</v>
      </c>
      <c r="LK60" s="65">
        <f t="shared" si="72"/>
        <v>0</v>
      </c>
      <c r="LN60" t="str">
        <f t="shared" si="73"/>
        <v>visite de 9h à 11h30</v>
      </c>
      <c r="LP60" s="27">
        <f t="shared" si="74"/>
        <v>0</v>
      </c>
      <c r="LQ60" s="65">
        <f t="shared" si="74"/>
        <v>0</v>
      </c>
      <c r="LT60" t="s">
        <v>526</v>
      </c>
      <c r="LV60" s="65"/>
      <c r="LW60" s="65"/>
      <c r="LZ60" t="str">
        <f t="shared" si="75"/>
        <v>visite de 9h à 11h30</v>
      </c>
      <c r="MB60" s="27">
        <f t="shared" si="76"/>
        <v>0</v>
      </c>
      <c r="MC60" s="65">
        <f t="shared" si="76"/>
        <v>0</v>
      </c>
      <c r="MF60" t="str">
        <f t="shared" si="77"/>
        <v>visite de 9h à 11h30</v>
      </c>
      <c r="MH60" s="27">
        <f t="shared" si="78"/>
        <v>0</v>
      </c>
      <c r="MI60" s="65">
        <f t="shared" si="78"/>
        <v>0</v>
      </c>
      <c r="ML60" t="str">
        <f t="shared" si="79"/>
        <v>visite de 9h à 11h30</v>
      </c>
      <c r="MN60" s="27">
        <f t="shared" si="80"/>
        <v>0</v>
      </c>
      <c r="MO60" s="65">
        <f t="shared" si="80"/>
        <v>0</v>
      </c>
      <c r="MQ60" t="s">
        <v>483</v>
      </c>
      <c r="MS60" s="27"/>
      <c r="MT60" s="27">
        <v>0</v>
      </c>
      <c r="MW60" t="str">
        <f t="shared" si="81"/>
        <v>Dîner en ville</v>
      </c>
      <c r="MY60" s="27">
        <f t="shared" si="82"/>
        <v>0</v>
      </c>
      <c r="MZ60" s="65">
        <f t="shared" si="82"/>
        <v>0</v>
      </c>
      <c r="NC60" t="str">
        <f t="shared" si="83"/>
        <v>Dîner en ville</v>
      </c>
      <c r="NE60" s="27">
        <f t="shared" si="84"/>
        <v>0</v>
      </c>
      <c r="NF60" s="65">
        <f t="shared" si="84"/>
        <v>0</v>
      </c>
      <c r="NI60" t="str">
        <f t="shared" si="85"/>
        <v>Dîner en ville</v>
      </c>
      <c r="NK60" s="27">
        <f t="shared" si="86"/>
        <v>0</v>
      </c>
      <c r="NL60" s="65">
        <f t="shared" si="86"/>
        <v>0</v>
      </c>
      <c r="NN60" s="25" t="s">
        <v>300</v>
      </c>
      <c r="NP60" s="27"/>
      <c r="NQ60" s="65"/>
      <c r="NT60" t="str">
        <f t="shared" si="87"/>
        <v>Départ à 13h pour Choui Fong</v>
      </c>
      <c r="NV60" s="27">
        <f t="shared" si="88"/>
        <v>0</v>
      </c>
      <c r="NW60" s="65">
        <f t="shared" si="88"/>
        <v>0</v>
      </c>
      <c r="NZ60" t="str">
        <f t="shared" si="89"/>
        <v>Départ à 13h pour Choui Fong</v>
      </c>
      <c r="OB60" s="27">
        <f t="shared" si="90"/>
        <v>0</v>
      </c>
      <c r="OC60" s="65">
        <f t="shared" si="90"/>
        <v>0</v>
      </c>
      <c r="OF60" t="str">
        <f t="shared" si="91"/>
        <v>Départ à 13h pour Choui Fong</v>
      </c>
      <c r="OH60" s="27">
        <f t="shared" si="92"/>
        <v>0</v>
      </c>
      <c r="OI60" s="65">
        <f t="shared" si="92"/>
        <v>0</v>
      </c>
      <c r="OK60" t="s">
        <v>436</v>
      </c>
      <c r="OL60" t="s">
        <v>258</v>
      </c>
      <c r="ON60" s="27"/>
      <c r="OO60" s="65">
        <v>170</v>
      </c>
      <c r="OQ60" t="s">
        <v>436</v>
      </c>
      <c r="OR60" t="str">
        <f t="shared" si="93"/>
        <v>Départ à 8h30 pour Don Suthep + wat Phalat</v>
      </c>
      <c r="OT60" s="27">
        <f t="shared" si="94"/>
        <v>0</v>
      </c>
      <c r="OU60" s="65">
        <f t="shared" si="94"/>
        <v>170</v>
      </c>
      <c r="OW60" t="s">
        <v>436</v>
      </c>
      <c r="OX60" t="str">
        <f t="shared" si="95"/>
        <v>Départ à 8h30 pour Don Suthep + wat Phalat</v>
      </c>
      <c r="OZ60" s="27">
        <f t="shared" si="96"/>
        <v>0</v>
      </c>
      <c r="PA60" s="65">
        <f t="shared" si="96"/>
        <v>170</v>
      </c>
      <c r="PC60" t="s">
        <v>436</v>
      </c>
      <c r="PD60" t="str">
        <f t="shared" si="97"/>
        <v>Départ à 8h30 pour Don Suthep + wat Phalat</v>
      </c>
      <c r="PF60" s="27">
        <f t="shared" si="98"/>
        <v>0</v>
      </c>
      <c r="PG60" s="65">
        <f t="shared" si="98"/>
        <v>170</v>
      </c>
      <c r="PJ60" t="s">
        <v>527</v>
      </c>
      <c r="PL60" s="27"/>
      <c r="PM60" s="27"/>
      <c r="PP60" t="str">
        <f t="shared" si="99"/>
        <v>Retour hôtel vers 16h</v>
      </c>
      <c r="PR60">
        <f t="shared" si="100"/>
        <v>0</v>
      </c>
      <c r="PS60">
        <f t="shared" si="100"/>
        <v>0</v>
      </c>
      <c r="PV60" t="str">
        <f t="shared" si="101"/>
        <v>Retour hôtel vers 16h</v>
      </c>
      <c r="PX60">
        <f t="shared" si="102"/>
        <v>0</v>
      </c>
      <c r="PY60">
        <f t="shared" si="102"/>
        <v>0</v>
      </c>
      <c r="QB60" t="str">
        <f t="shared" si="103"/>
        <v>Retour hôtel vers 16h</v>
      </c>
      <c r="QD60">
        <f t="shared" si="104"/>
        <v>0</v>
      </c>
      <c r="QE60">
        <f t="shared" si="104"/>
        <v>0</v>
      </c>
      <c r="QH60" t="s">
        <v>527</v>
      </c>
      <c r="QI60" s="27"/>
      <c r="QJ60" s="27"/>
      <c r="QN60" t="str">
        <f t="shared" si="105"/>
        <v>Retour hôtel vers 16h</v>
      </c>
      <c r="QO60">
        <f t="shared" si="105"/>
        <v>0</v>
      </c>
      <c r="QP60">
        <f t="shared" si="105"/>
        <v>0</v>
      </c>
      <c r="QT60" t="str">
        <f t="shared" si="106"/>
        <v>Retour hôtel vers 16h</v>
      </c>
      <c r="QU60">
        <f t="shared" si="106"/>
        <v>0</v>
      </c>
      <c r="QV60">
        <f t="shared" si="106"/>
        <v>0</v>
      </c>
      <c r="QZ60" t="str">
        <f t="shared" si="107"/>
        <v>Retour hôtel vers 16h</v>
      </c>
      <c r="RA60">
        <f t="shared" si="107"/>
        <v>0</v>
      </c>
      <c r="RB60">
        <f t="shared" si="107"/>
        <v>0</v>
      </c>
      <c r="RD60" t="s">
        <v>527</v>
      </c>
      <c r="RE60" s="27"/>
      <c r="RF60" s="27"/>
      <c r="RI60" t="str">
        <f t="shared" si="108"/>
        <v>Retour hôtel vers 16h</v>
      </c>
      <c r="RJ60">
        <f t="shared" si="108"/>
        <v>0</v>
      </c>
      <c r="RK60">
        <f t="shared" si="108"/>
        <v>0</v>
      </c>
      <c r="RN60" t="str">
        <f t="shared" si="109"/>
        <v>Retour hôtel vers 16h</v>
      </c>
      <c r="RO60">
        <f t="shared" si="109"/>
        <v>0</v>
      </c>
      <c r="RP60">
        <f t="shared" si="109"/>
        <v>0</v>
      </c>
      <c r="RS60" t="str">
        <f t="shared" si="110"/>
        <v>Retour hôtel vers 16h</v>
      </c>
      <c r="RT60">
        <f t="shared" si="110"/>
        <v>0</v>
      </c>
      <c r="RU60">
        <f t="shared" si="110"/>
        <v>0</v>
      </c>
      <c r="RW60" s="25" t="s">
        <v>283</v>
      </c>
      <c r="RX60" s="65">
        <v>50</v>
      </c>
      <c r="RY60" s="65"/>
      <c r="SA60">
        <f t="shared" si="111"/>
        <v>0</v>
      </c>
      <c r="SB60" t="str">
        <f t="shared" si="111"/>
        <v>13h30 sala keoku</v>
      </c>
      <c r="SC60">
        <f t="shared" si="111"/>
        <v>50</v>
      </c>
      <c r="SD60">
        <f t="shared" si="111"/>
        <v>0</v>
      </c>
      <c r="SF60">
        <f t="shared" si="112"/>
        <v>0</v>
      </c>
      <c r="SG60" t="str">
        <f t="shared" si="112"/>
        <v>13h30 sala keoku</v>
      </c>
      <c r="SH60">
        <f t="shared" si="112"/>
        <v>50</v>
      </c>
      <c r="SI60">
        <f t="shared" si="112"/>
        <v>0</v>
      </c>
      <c r="SK60">
        <f t="shared" si="113"/>
        <v>0</v>
      </c>
      <c r="SL60" t="str">
        <f t="shared" si="113"/>
        <v>13h30 sala keoku</v>
      </c>
      <c r="SM60">
        <f t="shared" si="113"/>
        <v>50</v>
      </c>
      <c r="SN60">
        <f t="shared" si="113"/>
        <v>0</v>
      </c>
      <c r="SR60" s="25" t="s">
        <v>528</v>
      </c>
      <c r="SS60" s="25">
        <v>100</v>
      </c>
      <c r="ST60" s="65">
        <v>200</v>
      </c>
      <c r="SW60" t="str">
        <f t="shared" si="114"/>
        <v>8h départ à pied pour le mont Phousi (8h à 9h30)</v>
      </c>
      <c r="SX60">
        <f t="shared" si="114"/>
        <v>100</v>
      </c>
      <c r="SY60">
        <f t="shared" si="114"/>
        <v>200</v>
      </c>
      <c r="TB60" t="str">
        <f t="shared" si="115"/>
        <v>8h départ à pied pour le mont Phousi (8h à 9h30)</v>
      </c>
      <c r="TC60">
        <f t="shared" si="115"/>
        <v>100</v>
      </c>
      <c r="TD60">
        <f t="shared" si="115"/>
        <v>200</v>
      </c>
      <c r="TG60" t="str">
        <f t="shared" si="116"/>
        <v>8h départ à pied pour le mont Phousi (8h à 9h30)</v>
      </c>
      <c r="TH60">
        <f t="shared" si="116"/>
        <v>100</v>
      </c>
      <c r="TI60">
        <f t="shared" si="116"/>
        <v>200</v>
      </c>
    </row>
    <row r="61" spans="1:529" x14ac:dyDescent="0.25">
      <c r="B61" t="s">
        <v>427</v>
      </c>
      <c r="F61" s="27">
        <v>3700</v>
      </c>
      <c r="G61" s="27">
        <v>0</v>
      </c>
      <c r="I61" t="str">
        <f t="shared" si="1"/>
        <v/>
      </c>
      <c r="J61" t="str">
        <f t="shared" si="2"/>
        <v>Lanta miami resort</v>
      </c>
      <c r="N61" s="27">
        <f t="shared" si="3"/>
        <v>3700</v>
      </c>
      <c r="O61" s="27">
        <f t="shared" si="3"/>
        <v>0</v>
      </c>
      <c r="P61" s="27"/>
      <c r="Q61" t="str">
        <f t="shared" si="4"/>
        <v/>
      </c>
      <c r="R61" t="str">
        <f t="shared" si="4"/>
        <v>Lanta miami resort</v>
      </c>
      <c r="V61" s="27">
        <f t="shared" si="5"/>
        <v>3700</v>
      </c>
      <c r="W61" s="27">
        <f t="shared" si="5"/>
        <v>0</v>
      </c>
      <c r="X61" s="27"/>
      <c r="Y61" t="str">
        <f t="shared" si="6"/>
        <v/>
      </c>
      <c r="Z61" t="str">
        <f t="shared" si="6"/>
        <v>Lanta miami resort</v>
      </c>
      <c r="AD61" s="27">
        <f t="shared" si="7"/>
        <v>3700</v>
      </c>
      <c r="AE61" s="27">
        <f t="shared" si="7"/>
        <v>0</v>
      </c>
      <c r="AG61" t="s">
        <v>355</v>
      </c>
      <c r="AI61" s="27">
        <v>0</v>
      </c>
      <c r="AJ61" s="27">
        <v>0</v>
      </c>
      <c r="AK61" s="27"/>
      <c r="AL61" t="str">
        <f t="shared" si="8"/>
        <v/>
      </c>
      <c r="AM61" t="str">
        <f t="shared" si="9"/>
        <v>Dîner le soir à l'hôtel ou à proximité</v>
      </c>
      <c r="AO61" s="27">
        <f t="shared" si="10"/>
        <v>0</v>
      </c>
      <c r="AP61" s="27">
        <f t="shared" si="10"/>
        <v>0</v>
      </c>
      <c r="AQ61" s="27"/>
      <c r="AR61" t="str">
        <f t="shared" si="11"/>
        <v/>
      </c>
      <c r="AS61" t="str">
        <f t="shared" si="11"/>
        <v>Dîner le soir à l'hôtel ou à proximité</v>
      </c>
      <c r="AU61" s="27">
        <f t="shared" si="12"/>
        <v>0</v>
      </c>
      <c r="AV61" s="27">
        <f t="shared" si="12"/>
        <v>0</v>
      </c>
      <c r="AW61" s="27"/>
      <c r="AX61" t="str">
        <f t="shared" si="13"/>
        <v/>
      </c>
      <c r="AY61" t="str">
        <f t="shared" si="13"/>
        <v>Dîner le soir à l'hôtel ou à proximité</v>
      </c>
      <c r="BA61" s="27">
        <f t="shared" si="14"/>
        <v>0</v>
      </c>
      <c r="BB61" s="27">
        <f t="shared" si="14"/>
        <v>0</v>
      </c>
      <c r="BC61" s="27"/>
      <c r="BE61" t="s">
        <v>529</v>
      </c>
      <c r="BG61" s="27">
        <v>0</v>
      </c>
      <c r="BH61" s="65"/>
      <c r="BI61" t="str">
        <f t="shared" si="15"/>
        <v/>
      </c>
      <c r="BJ61" t="str">
        <f t="shared" si="16"/>
        <v>Visite de la ville coloniale, grand temple AM</v>
      </c>
      <c r="BK61" s="27">
        <f t="shared" si="16"/>
        <v>0</v>
      </c>
      <c r="BL61" s="27">
        <f t="shared" si="16"/>
        <v>0</v>
      </c>
      <c r="BM61" s="27"/>
      <c r="BN61" t="str">
        <f t="shared" si="17"/>
        <v/>
      </c>
      <c r="BO61" t="str">
        <f t="shared" si="17"/>
        <v>Visite de la ville coloniale, grand temple AM</v>
      </c>
      <c r="BP61" s="27">
        <f t="shared" si="17"/>
        <v>0</v>
      </c>
      <c r="BQ61" s="27">
        <f t="shared" si="17"/>
        <v>0</v>
      </c>
      <c r="BR61" s="27"/>
      <c r="BS61" s="27" t="str">
        <f t="shared" si="18"/>
        <v/>
      </c>
      <c r="BT61" t="str">
        <f t="shared" si="18"/>
        <v>Visite de la ville coloniale, grand temple AM</v>
      </c>
      <c r="BU61" s="27">
        <f t="shared" si="18"/>
        <v>0</v>
      </c>
      <c r="BV61" s="27">
        <f t="shared" si="18"/>
        <v>0</v>
      </c>
      <c r="BX61" t="s">
        <v>263</v>
      </c>
      <c r="BY61" s="27"/>
      <c r="BZ61" s="27">
        <v>3000</v>
      </c>
      <c r="CA61" s="65"/>
      <c r="CB61" t="str">
        <f t="shared" si="19"/>
        <v/>
      </c>
      <c r="CC61" t="str">
        <f t="shared" si="20"/>
        <v>Van à la journée</v>
      </c>
      <c r="CD61" s="27">
        <f t="shared" si="20"/>
        <v>0</v>
      </c>
      <c r="CE61" s="27">
        <f t="shared" si="20"/>
        <v>3000</v>
      </c>
      <c r="CF61" s="27"/>
      <c r="CG61" t="str">
        <f t="shared" si="21"/>
        <v/>
      </c>
      <c r="CH61" t="str">
        <f t="shared" si="21"/>
        <v>Van à la journée</v>
      </c>
      <c r="CI61" s="27">
        <f t="shared" si="22"/>
        <v>0</v>
      </c>
      <c r="CJ61" s="27">
        <f t="shared" si="23"/>
        <v>3000</v>
      </c>
      <c r="CK61" s="27"/>
      <c r="CL61" t="str">
        <f t="shared" si="24"/>
        <v/>
      </c>
      <c r="CM61" t="str">
        <f t="shared" si="24"/>
        <v>Van à la journée</v>
      </c>
      <c r="CN61" s="27">
        <f t="shared" si="24"/>
        <v>0</v>
      </c>
      <c r="CO61" s="27">
        <f t="shared" si="24"/>
        <v>3000</v>
      </c>
      <c r="CP61" s="27"/>
      <c r="CR61" t="s">
        <v>530</v>
      </c>
      <c r="CS61" s="27"/>
      <c r="CT61" s="27"/>
      <c r="CU61" s="65"/>
      <c r="CV61" t="str">
        <f t="shared" si="25"/>
        <v/>
      </c>
      <c r="CW61" t="str">
        <f t="shared" si="26"/>
        <v>Retour hôtel bers 17h30</v>
      </c>
      <c r="CX61" s="27">
        <f t="shared" si="26"/>
        <v>0</v>
      </c>
      <c r="CY61" s="27">
        <f t="shared" si="26"/>
        <v>0</v>
      </c>
      <c r="CZ61" s="27"/>
      <c r="DA61" t="str">
        <f t="shared" si="27"/>
        <v/>
      </c>
      <c r="DB61" t="str">
        <f t="shared" si="28"/>
        <v>Retour hôtel bers 17h30</v>
      </c>
      <c r="DC61" s="27">
        <f t="shared" si="28"/>
        <v>0</v>
      </c>
      <c r="DD61" s="27">
        <f t="shared" si="28"/>
        <v>0</v>
      </c>
      <c r="DE61" s="27"/>
      <c r="DF61" t="str">
        <f t="shared" si="29"/>
        <v/>
      </c>
      <c r="DG61" t="str">
        <f t="shared" si="30"/>
        <v>Retour hôtel bers 17h30</v>
      </c>
      <c r="DH61" s="27">
        <f t="shared" si="30"/>
        <v>0</v>
      </c>
      <c r="DI61" s="27">
        <f t="shared" si="30"/>
        <v>0</v>
      </c>
      <c r="DJ61" s="27"/>
      <c r="DL61" t="s">
        <v>530</v>
      </c>
      <c r="DM61" s="27"/>
      <c r="DN61" s="27"/>
      <c r="DP61" t="str">
        <f t="shared" si="31"/>
        <v/>
      </c>
      <c r="DQ61" t="str">
        <f t="shared" si="32"/>
        <v>Retour hôtel bers 17h30</v>
      </c>
      <c r="DR61" s="27">
        <f t="shared" si="32"/>
        <v>0</v>
      </c>
      <c r="DS61" s="27">
        <f t="shared" si="32"/>
        <v>0</v>
      </c>
      <c r="DU61" t="str">
        <f t="shared" si="33"/>
        <v/>
      </c>
      <c r="DV61" t="str">
        <f t="shared" si="33"/>
        <v>Retour hôtel bers 17h30</v>
      </c>
      <c r="DW61" s="27">
        <f t="shared" si="33"/>
        <v>0</v>
      </c>
      <c r="DX61" s="27">
        <f t="shared" si="33"/>
        <v>0</v>
      </c>
      <c r="DZ61" t="str">
        <f t="shared" si="34"/>
        <v/>
      </c>
      <c r="EA61" t="str">
        <f t="shared" si="34"/>
        <v>Retour hôtel bers 17h30</v>
      </c>
      <c r="EB61" s="27">
        <f t="shared" si="34"/>
        <v>0</v>
      </c>
      <c r="EC61" s="27">
        <f t="shared" si="34"/>
        <v>0</v>
      </c>
      <c r="EF61" t="s">
        <v>421</v>
      </c>
      <c r="EG61" s="27"/>
      <c r="EH61" s="27">
        <v>0</v>
      </c>
      <c r="EJ61" t="str">
        <f t="shared" si="35"/>
        <v/>
      </c>
      <c r="EK61" t="str">
        <f t="shared" si="36"/>
        <v>Visite de 10h15 à 16h15 déjeuner sur place</v>
      </c>
      <c r="EL61" s="27">
        <f t="shared" si="36"/>
        <v>0</v>
      </c>
      <c r="EM61" s="27">
        <f t="shared" si="36"/>
        <v>0</v>
      </c>
      <c r="EO61" t="str">
        <f t="shared" si="37"/>
        <v/>
      </c>
      <c r="EP61" t="str">
        <f t="shared" si="37"/>
        <v>Visite de 10h15 à 16h15 déjeuner sur place</v>
      </c>
      <c r="EQ61" s="27">
        <f t="shared" si="37"/>
        <v>0</v>
      </c>
      <c r="ER61" s="27">
        <f t="shared" si="37"/>
        <v>0</v>
      </c>
      <c r="ET61" t="str">
        <f t="shared" si="38"/>
        <v/>
      </c>
      <c r="EU61" t="str">
        <f t="shared" si="38"/>
        <v>Visite de 10h15 à 16h15 déjeuner sur place</v>
      </c>
      <c r="EV61" s="27">
        <f t="shared" si="38"/>
        <v>0</v>
      </c>
      <c r="EW61" s="27">
        <f t="shared" si="38"/>
        <v>0</v>
      </c>
      <c r="EZ61" t="s">
        <v>421</v>
      </c>
      <c r="FA61" s="27"/>
      <c r="FB61" s="27">
        <v>0</v>
      </c>
      <c r="FD61" t="str">
        <f t="shared" si="39"/>
        <v/>
      </c>
      <c r="FE61" t="str">
        <f t="shared" si="40"/>
        <v>Visite de 10h15 à 16h15 déjeuner sur place</v>
      </c>
      <c r="FF61" s="27">
        <f t="shared" si="40"/>
        <v>0</v>
      </c>
      <c r="FG61" s="27">
        <f t="shared" si="40"/>
        <v>0</v>
      </c>
      <c r="FI61" t="str">
        <f t="shared" si="41"/>
        <v/>
      </c>
      <c r="FJ61" t="str">
        <f t="shared" si="41"/>
        <v>Visite de 10h15 à 16h15 déjeuner sur place</v>
      </c>
      <c r="FK61" s="27">
        <f t="shared" si="41"/>
        <v>0</v>
      </c>
      <c r="FL61" s="27">
        <f t="shared" si="41"/>
        <v>0</v>
      </c>
      <c r="FN61" t="str">
        <f t="shared" si="42"/>
        <v/>
      </c>
      <c r="FO61" t="str">
        <f t="shared" si="42"/>
        <v>Visite de 10h15 à 16h15 déjeuner sur place</v>
      </c>
      <c r="FP61" s="27">
        <f t="shared" si="42"/>
        <v>0</v>
      </c>
      <c r="FQ61" s="27">
        <f t="shared" si="42"/>
        <v>0</v>
      </c>
      <c r="FS61" t="s">
        <v>421</v>
      </c>
      <c r="FT61" s="27"/>
      <c r="FU61" s="27">
        <v>0</v>
      </c>
      <c r="FW61" t="str">
        <f t="shared" si="43"/>
        <v/>
      </c>
      <c r="FX61" t="str">
        <f t="shared" si="44"/>
        <v>Visite de 10h15 à 16h15 déjeuner sur place</v>
      </c>
      <c r="FY61" s="27">
        <f t="shared" si="44"/>
        <v>0</v>
      </c>
      <c r="FZ61" s="27">
        <f t="shared" si="44"/>
        <v>0</v>
      </c>
      <c r="GB61" t="str">
        <f t="shared" si="45"/>
        <v/>
      </c>
      <c r="GC61" t="str">
        <f t="shared" si="45"/>
        <v>Visite de 10h15 à 16h15 déjeuner sur place</v>
      </c>
      <c r="GD61" s="27">
        <f t="shared" si="45"/>
        <v>0</v>
      </c>
      <c r="GE61" s="27">
        <f t="shared" si="45"/>
        <v>0</v>
      </c>
      <c r="GG61" t="str">
        <f t="shared" si="46"/>
        <v/>
      </c>
      <c r="GH61" t="str">
        <f t="shared" si="46"/>
        <v>Visite de 10h15 à 16h15 déjeuner sur place</v>
      </c>
      <c r="GI61" s="27">
        <f t="shared" si="46"/>
        <v>0</v>
      </c>
      <c r="GJ61" s="27">
        <f t="shared" si="46"/>
        <v>0</v>
      </c>
      <c r="GL61" t="s">
        <v>421</v>
      </c>
      <c r="GM61" s="27"/>
      <c r="GN61" s="27">
        <v>0</v>
      </c>
      <c r="GP61" t="str">
        <f t="shared" si="47"/>
        <v/>
      </c>
      <c r="GQ61" t="str">
        <f t="shared" si="48"/>
        <v>Visite de 10h15 à 16h15 déjeuner sur place</v>
      </c>
      <c r="GR61" s="27">
        <f t="shared" si="48"/>
        <v>0</v>
      </c>
      <c r="GS61" s="27">
        <f t="shared" si="48"/>
        <v>0</v>
      </c>
      <c r="GU61" t="str">
        <f t="shared" si="49"/>
        <v/>
      </c>
      <c r="GV61" t="str">
        <f t="shared" si="49"/>
        <v>Visite de 10h15 à 16h15 déjeuner sur place</v>
      </c>
      <c r="GW61" s="27">
        <f t="shared" si="49"/>
        <v>0</v>
      </c>
      <c r="GX61" s="27">
        <f t="shared" si="49"/>
        <v>0</v>
      </c>
      <c r="GZ61" t="str">
        <f t="shared" si="50"/>
        <v/>
      </c>
      <c r="HA61" t="str">
        <f t="shared" si="50"/>
        <v>Visite de 10h15 à 16h15 déjeuner sur place</v>
      </c>
      <c r="HB61" s="27">
        <f t="shared" si="50"/>
        <v>0</v>
      </c>
      <c r="HC61" s="27">
        <f t="shared" si="50"/>
        <v>0</v>
      </c>
      <c r="HE61" t="s">
        <v>531</v>
      </c>
      <c r="HI61" t="str">
        <f t="shared" si="51"/>
        <v/>
      </c>
      <c r="HJ61" t="str">
        <f t="shared" si="52"/>
        <v>14h visite du pont et du petit musée</v>
      </c>
      <c r="HK61">
        <f t="shared" si="52"/>
        <v>0</v>
      </c>
      <c r="HL61">
        <f t="shared" si="52"/>
        <v>0</v>
      </c>
      <c r="HN61" t="str">
        <f t="shared" si="53"/>
        <v/>
      </c>
      <c r="HO61" t="str">
        <f t="shared" si="53"/>
        <v>14h visite du pont et du petit musée</v>
      </c>
      <c r="HP61">
        <f t="shared" si="53"/>
        <v>0</v>
      </c>
      <c r="HQ61">
        <f t="shared" si="53"/>
        <v>0</v>
      </c>
      <c r="HS61" t="str">
        <f t="shared" si="54"/>
        <v/>
      </c>
      <c r="HT61" t="str">
        <f t="shared" si="54"/>
        <v>14h visite du pont et du petit musée</v>
      </c>
      <c r="HU61">
        <f t="shared" si="54"/>
        <v>0</v>
      </c>
      <c r="HV61">
        <f t="shared" si="54"/>
        <v>0</v>
      </c>
      <c r="HX61" t="s">
        <v>531</v>
      </c>
      <c r="IB61" t="str">
        <f t="shared" si="55"/>
        <v/>
      </c>
      <c r="IC61" t="str">
        <f t="shared" si="56"/>
        <v>14h visite du pont et du petit musée</v>
      </c>
      <c r="ID61">
        <f t="shared" si="56"/>
        <v>0</v>
      </c>
      <c r="IE61">
        <f t="shared" si="56"/>
        <v>0</v>
      </c>
      <c r="IG61" t="str">
        <f t="shared" si="57"/>
        <v/>
      </c>
      <c r="IH61" t="str">
        <f t="shared" si="58"/>
        <v>14h visite du pont et du petit musée</v>
      </c>
      <c r="II61">
        <f t="shared" si="58"/>
        <v>0</v>
      </c>
      <c r="IJ61">
        <f t="shared" si="58"/>
        <v>0</v>
      </c>
      <c r="IL61" t="str">
        <f t="shared" si="59"/>
        <v/>
      </c>
      <c r="IM61" t="str">
        <f t="shared" si="60"/>
        <v>14h visite du pont et du petit musée</v>
      </c>
      <c r="IN61">
        <f t="shared" si="60"/>
        <v>0</v>
      </c>
      <c r="IO61">
        <f t="shared" si="60"/>
        <v>0</v>
      </c>
      <c r="IR61" t="s">
        <v>532</v>
      </c>
      <c r="IV61" s="65"/>
      <c r="IW61" s="65">
        <v>0</v>
      </c>
      <c r="IZ61" t="str">
        <f t="shared" si="61"/>
        <v>Déjeuner 11h30 à 12h</v>
      </c>
      <c r="JD61" s="27">
        <f t="shared" si="62"/>
        <v>0</v>
      </c>
      <c r="JE61" s="65">
        <f t="shared" si="62"/>
        <v>0</v>
      </c>
      <c r="JH61" t="str">
        <f t="shared" si="63"/>
        <v>Déjeuner 11h30 à 12h</v>
      </c>
      <c r="JL61" s="27">
        <f t="shared" si="64"/>
        <v>0</v>
      </c>
      <c r="JM61" s="65">
        <f t="shared" si="64"/>
        <v>0</v>
      </c>
      <c r="JP61" t="str">
        <f t="shared" si="65"/>
        <v>Déjeuner 11h30 à 12h</v>
      </c>
      <c r="JT61" s="27">
        <f t="shared" si="66"/>
        <v>0</v>
      </c>
      <c r="JU61" s="65">
        <f t="shared" si="66"/>
        <v>0</v>
      </c>
      <c r="JX61" t="s">
        <v>251</v>
      </c>
      <c r="JZ61" s="27">
        <v>1600</v>
      </c>
      <c r="KA61" s="27">
        <v>0</v>
      </c>
      <c r="KD61" t="s">
        <v>251</v>
      </c>
      <c r="KF61" s="27">
        <f t="shared" si="67"/>
        <v>1600</v>
      </c>
      <c r="KG61" s="65">
        <f t="shared" si="67"/>
        <v>0</v>
      </c>
      <c r="KJ61" t="s">
        <v>251</v>
      </c>
      <c r="KL61" s="27">
        <f t="shared" si="68"/>
        <v>1600</v>
      </c>
      <c r="KM61" s="65">
        <f t="shared" si="68"/>
        <v>0</v>
      </c>
      <c r="KP61" t="s">
        <v>251</v>
      </c>
      <c r="KR61" s="27">
        <f t="shared" si="69"/>
        <v>1600</v>
      </c>
      <c r="KS61" s="65">
        <f t="shared" si="69"/>
        <v>0</v>
      </c>
      <c r="KV61" t="s">
        <v>532</v>
      </c>
      <c r="KX61" s="65"/>
      <c r="KY61" s="65">
        <v>0</v>
      </c>
      <c r="LB61" t="s">
        <v>532</v>
      </c>
      <c r="LD61" s="27">
        <f t="shared" si="70"/>
        <v>0</v>
      </c>
      <c r="LE61" s="65">
        <f t="shared" si="70"/>
        <v>0</v>
      </c>
      <c r="LH61" t="str">
        <f t="shared" si="71"/>
        <v>Déjeuner 11h30 à 12h</v>
      </c>
      <c r="LJ61" s="27">
        <f t="shared" si="72"/>
        <v>0</v>
      </c>
      <c r="LK61" s="65">
        <f t="shared" si="72"/>
        <v>0</v>
      </c>
      <c r="LN61" t="str">
        <f t="shared" si="73"/>
        <v>Déjeuner 11h30 à 12h</v>
      </c>
      <c r="LP61" s="27">
        <f t="shared" si="74"/>
        <v>0</v>
      </c>
      <c r="LQ61" s="65">
        <f t="shared" si="74"/>
        <v>0</v>
      </c>
      <c r="LT61" t="s">
        <v>532</v>
      </c>
      <c r="LV61" s="65"/>
      <c r="LW61" s="65">
        <v>0</v>
      </c>
      <c r="LZ61" t="str">
        <f t="shared" si="75"/>
        <v>Déjeuner 11h30 à 12h</v>
      </c>
      <c r="MB61" s="27">
        <f t="shared" si="76"/>
        <v>0</v>
      </c>
      <c r="MC61" s="65">
        <f t="shared" si="76"/>
        <v>0</v>
      </c>
      <c r="MF61" t="str">
        <f t="shared" si="77"/>
        <v>Déjeuner 11h30 à 12h</v>
      </c>
      <c r="MH61" s="27">
        <f t="shared" si="78"/>
        <v>0</v>
      </c>
      <c r="MI61" s="65">
        <f t="shared" si="78"/>
        <v>0</v>
      </c>
      <c r="ML61" t="str">
        <f t="shared" si="79"/>
        <v>Déjeuner 11h30 à 12h</v>
      </c>
      <c r="MN61" s="27">
        <f t="shared" si="80"/>
        <v>0</v>
      </c>
      <c r="MO61" s="65">
        <f t="shared" si="80"/>
        <v>0</v>
      </c>
      <c r="MP61" t="s">
        <v>436</v>
      </c>
      <c r="MQ61" t="s">
        <v>503</v>
      </c>
      <c r="MV61" t="s">
        <v>436</v>
      </c>
      <c r="MW61" t="str">
        <f t="shared" si="81"/>
        <v>Offrandes aux moines à 6h30</v>
      </c>
      <c r="MY61" s="27">
        <f t="shared" si="82"/>
        <v>0</v>
      </c>
      <c r="MZ61" s="65">
        <f t="shared" si="82"/>
        <v>0</v>
      </c>
      <c r="NB61" t="s">
        <v>436</v>
      </c>
      <c r="NC61" t="str">
        <f t="shared" si="83"/>
        <v>Offrandes aux moines à 6h30</v>
      </c>
      <c r="NE61" s="27">
        <f t="shared" si="84"/>
        <v>0</v>
      </c>
      <c r="NF61" s="65">
        <f t="shared" si="84"/>
        <v>0</v>
      </c>
      <c r="NH61" t="s">
        <v>436</v>
      </c>
      <c r="NI61" t="str">
        <f t="shared" si="85"/>
        <v>Offrandes aux moines à 6h30</v>
      </c>
      <c r="NK61" s="27">
        <f t="shared" si="86"/>
        <v>0</v>
      </c>
      <c r="NL61" s="65">
        <f t="shared" si="86"/>
        <v>0</v>
      </c>
      <c r="NN61" s="25" t="s">
        <v>313</v>
      </c>
      <c r="NP61" s="27"/>
      <c r="NQ61" s="65"/>
      <c r="NT61" t="str">
        <f t="shared" si="87"/>
        <v>Arrivée Mae Salong entre 16 et 17h</v>
      </c>
      <c r="NV61" s="27">
        <f t="shared" si="88"/>
        <v>0</v>
      </c>
      <c r="NW61" s="65">
        <f t="shared" si="88"/>
        <v>0</v>
      </c>
      <c r="NZ61" t="str">
        <f t="shared" si="89"/>
        <v>Arrivée Mae Salong entre 16 et 17h</v>
      </c>
      <c r="OB61" s="27">
        <f t="shared" si="90"/>
        <v>0</v>
      </c>
      <c r="OC61" s="65">
        <f t="shared" si="90"/>
        <v>0</v>
      </c>
      <c r="OF61" t="str">
        <f t="shared" si="91"/>
        <v>Arrivée Mae Salong entre 16 et 17h</v>
      </c>
      <c r="OH61" s="27">
        <f t="shared" si="92"/>
        <v>0</v>
      </c>
      <c r="OI61" s="65">
        <f t="shared" si="92"/>
        <v>0</v>
      </c>
      <c r="OL61" t="s">
        <v>263</v>
      </c>
      <c r="ON61" s="27"/>
      <c r="OO61" s="65">
        <v>3000</v>
      </c>
      <c r="OR61" t="str">
        <f t="shared" si="93"/>
        <v>Van à la journée</v>
      </c>
      <c r="OT61" s="27">
        <f t="shared" si="94"/>
        <v>0</v>
      </c>
      <c r="OU61" s="65">
        <f t="shared" si="94"/>
        <v>3000</v>
      </c>
      <c r="OX61" t="str">
        <f t="shared" si="95"/>
        <v>Van à la journée</v>
      </c>
      <c r="OZ61" s="27">
        <f t="shared" si="96"/>
        <v>0</v>
      </c>
      <c r="PA61" s="65">
        <f t="shared" si="96"/>
        <v>3000</v>
      </c>
      <c r="PD61" t="str">
        <f t="shared" si="97"/>
        <v>Van à la journée</v>
      </c>
      <c r="PF61" s="27">
        <f t="shared" si="98"/>
        <v>0</v>
      </c>
      <c r="PG61" s="65">
        <f t="shared" si="98"/>
        <v>3000</v>
      </c>
      <c r="PJ61" t="s">
        <v>263</v>
      </c>
      <c r="PL61" s="65"/>
      <c r="PM61" s="65">
        <v>3200</v>
      </c>
      <c r="PP61" t="str">
        <f t="shared" si="99"/>
        <v>Van à la journée</v>
      </c>
      <c r="PR61">
        <f t="shared" si="100"/>
        <v>0</v>
      </c>
      <c r="PS61">
        <f t="shared" si="100"/>
        <v>3200</v>
      </c>
      <c r="PV61" t="str">
        <f t="shared" si="101"/>
        <v>Van à la journée</v>
      </c>
      <c r="PX61">
        <f t="shared" si="102"/>
        <v>0</v>
      </c>
      <c r="PY61">
        <f t="shared" si="102"/>
        <v>3200</v>
      </c>
      <c r="QB61" t="str">
        <f t="shared" si="103"/>
        <v>Van à la journée</v>
      </c>
      <c r="QD61">
        <f t="shared" si="104"/>
        <v>0</v>
      </c>
      <c r="QE61">
        <f t="shared" si="104"/>
        <v>3200</v>
      </c>
      <c r="QH61" t="s">
        <v>263</v>
      </c>
      <c r="QI61" s="65"/>
      <c r="QJ61" s="65">
        <v>3200</v>
      </c>
      <c r="QN61" t="str">
        <f t="shared" si="105"/>
        <v>Van à la journée</v>
      </c>
      <c r="QO61">
        <f t="shared" si="105"/>
        <v>0</v>
      </c>
      <c r="QP61">
        <f t="shared" si="105"/>
        <v>3200</v>
      </c>
      <c r="QT61" t="str">
        <f t="shared" si="106"/>
        <v>Van à la journée</v>
      </c>
      <c r="QU61">
        <f t="shared" si="106"/>
        <v>0</v>
      </c>
      <c r="QV61">
        <f t="shared" si="106"/>
        <v>3200</v>
      </c>
      <c r="QZ61" t="str">
        <f t="shared" si="107"/>
        <v>Van à la journée</v>
      </c>
      <c r="RA61">
        <f t="shared" si="107"/>
        <v>0</v>
      </c>
      <c r="RB61">
        <f t="shared" si="107"/>
        <v>3200</v>
      </c>
      <c r="RD61" t="s">
        <v>263</v>
      </c>
      <c r="RE61" s="65"/>
      <c r="RF61" s="65">
        <v>3200</v>
      </c>
      <c r="RI61" t="str">
        <f t="shared" si="108"/>
        <v>Van à la journée</v>
      </c>
      <c r="RJ61">
        <f t="shared" si="108"/>
        <v>0</v>
      </c>
      <c r="RK61">
        <f t="shared" si="108"/>
        <v>3200</v>
      </c>
      <c r="RN61" t="str">
        <f t="shared" si="109"/>
        <v>Van à la journée</v>
      </c>
      <c r="RO61">
        <f t="shared" si="109"/>
        <v>0</v>
      </c>
      <c r="RP61">
        <f t="shared" si="109"/>
        <v>3200</v>
      </c>
      <c r="RS61" t="str">
        <f t="shared" si="110"/>
        <v>Van à la journée</v>
      </c>
      <c r="RT61">
        <f t="shared" si="110"/>
        <v>0</v>
      </c>
      <c r="RU61">
        <f t="shared" si="110"/>
        <v>3200</v>
      </c>
      <c r="RW61" s="25" t="s">
        <v>292</v>
      </c>
      <c r="RX61" s="65"/>
      <c r="RY61" s="65"/>
      <c r="SA61">
        <f t="shared" si="111"/>
        <v>0</v>
      </c>
      <c r="SB61" t="str">
        <f t="shared" si="111"/>
        <v>15h distillerie</v>
      </c>
      <c r="SC61">
        <f t="shared" si="111"/>
        <v>0</v>
      </c>
      <c r="SD61">
        <f t="shared" si="111"/>
        <v>0</v>
      </c>
      <c r="SF61">
        <f t="shared" si="112"/>
        <v>0</v>
      </c>
      <c r="SG61" t="str">
        <f t="shared" si="112"/>
        <v>15h distillerie</v>
      </c>
      <c r="SH61">
        <f t="shared" si="112"/>
        <v>0</v>
      </c>
      <c r="SI61">
        <f t="shared" si="112"/>
        <v>0</v>
      </c>
      <c r="SK61">
        <f t="shared" si="113"/>
        <v>0</v>
      </c>
      <c r="SL61" t="str">
        <f t="shared" si="113"/>
        <v>15h distillerie</v>
      </c>
      <c r="SM61">
        <f t="shared" si="113"/>
        <v>0</v>
      </c>
      <c r="SN61">
        <f t="shared" si="113"/>
        <v>0</v>
      </c>
      <c r="SR61" s="25" t="s">
        <v>533</v>
      </c>
      <c r="SS61" s="65">
        <v>80</v>
      </c>
      <c r="ST61" s="65">
        <v>160</v>
      </c>
      <c r="SW61" t="str">
        <f t="shared" si="114"/>
        <v>visite du wat visounnarath</v>
      </c>
      <c r="SX61">
        <f t="shared" si="114"/>
        <v>80</v>
      </c>
      <c r="SY61">
        <f t="shared" si="114"/>
        <v>160</v>
      </c>
      <c r="TB61" t="str">
        <f t="shared" si="115"/>
        <v>visite du wat visounnarath</v>
      </c>
      <c r="TC61">
        <f t="shared" si="115"/>
        <v>80</v>
      </c>
      <c r="TD61">
        <f t="shared" si="115"/>
        <v>160</v>
      </c>
      <c r="TG61" t="str">
        <f t="shared" si="116"/>
        <v>visite du wat visounnarath</v>
      </c>
      <c r="TH61">
        <f t="shared" si="116"/>
        <v>80</v>
      </c>
      <c r="TI61">
        <f t="shared" si="116"/>
        <v>160</v>
      </c>
    </row>
    <row r="62" spans="1:529" x14ac:dyDescent="0.25">
      <c r="A62" t="s">
        <v>520</v>
      </c>
      <c r="B62" t="s">
        <v>440</v>
      </c>
      <c r="F62" s="27"/>
      <c r="G62" s="27"/>
      <c r="I62" t="str">
        <f t="shared" si="1"/>
        <v>J8</v>
      </c>
      <c r="J62" t="str">
        <f t="shared" si="2"/>
        <v>Activités à la carte payables à part (voir desc.)</v>
      </c>
      <c r="N62" s="27">
        <f t="shared" si="3"/>
        <v>0</v>
      </c>
      <c r="O62" s="27">
        <f t="shared" si="3"/>
        <v>0</v>
      </c>
      <c r="Q62" t="str">
        <f t="shared" si="4"/>
        <v>J8</v>
      </c>
      <c r="R62" t="str">
        <f t="shared" si="4"/>
        <v>Activités à la carte payables à part (voir desc.)</v>
      </c>
      <c r="V62" s="27">
        <f t="shared" si="5"/>
        <v>0</v>
      </c>
      <c r="W62" s="27">
        <f t="shared" si="5"/>
        <v>0</v>
      </c>
      <c r="Y62" t="str">
        <f t="shared" si="6"/>
        <v>J8</v>
      </c>
      <c r="Z62" t="str">
        <f t="shared" si="6"/>
        <v>Activités à la carte payables à part (voir desc.)</v>
      </c>
      <c r="AD62" s="27">
        <f t="shared" si="7"/>
        <v>0</v>
      </c>
      <c r="AE62" s="27">
        <f t="shared" si="7"/>
        <v>0</v>
      </c>
      <c r="AG62" t="s">
        <v>427</v>
      </c>
      <c r="AI62" s="27">
        <v>3700</v>
      </c>
      <c r="AJ62" s="27">
        <v>0</v>
      </c>
      <c r="AL62" t="str">
        <f t="shared" si="8"/>
        <v/>
      </c>
      <c r="AM62" t="str">
        <f t="shared" si="9"/>
        <v>Lanta miami resort</v>
      </c>
      <c r="AO62" s="27">
        <f t="shared" si="10"/>
        <v>3700</v>
      </c>
      <c r="AP62" s="27">
        <f t="shared" si="10"/>
        <v>0</v>
      </c>
      <c r="AR62" t="str">
        <f t="shared" si="11"/>
        <v/>
      </c>
      <c r="AS62" t="str">
        <f t="shared" si="11"/>
        <v>Lanta miami resort</v>
      </c>
      <c r="AU62" s="27">
        <f t="shared" si="12"/>
        <v>3700</v>
      </c>
      <c r="AV62" s="27">
        <f t="shared" si="12"/>
        <v>0</v>
      </c>
      <c r="AX62" t="str">
        <f t="shared" si="13"/>
        <v/>
      </c>
      <c r="AY62" t="str">
        <f t="shared" si="13"/>
        <v>Lanta miami resort</v>
      </c>
      <c r="BA62" s="27">
        <f t="shared" si="14"/>
        <v>3700</v>
      </c>
      <c r="BB62" s="27">
        <f t="shared" si="14"/>
        <v>0</v>
      </c>
      <c r="BE62" t="s">
        <v>534</v>
      </c>
      <c r="BF62" s="27">
        <v>200</v>
      </c>
      <c r="BG62">
        <v>200</v>
      </c>
      <c r="BH62" s="65"/>
      <c r="BI62" t="str">
        <f t="shared" si="15"/>
        <v/>
      </c>
      <c r="BJ62" t="str">
        <f t="shared" si="16"/>
        <v>Après midi visite du grand temple</v>
      </c>
      <c r="BK62" s="27">
        <f t="shared" si="16"/>
        <v>200</v>
      </c>
      <c r="BL62" s="27">
        <f t="shared" si="16"/>
        <v>200</v>
      </c>
      <c r="BM62" s="27"/>
      <c r="BN62" t="str">
        <f t="shared" si="17"/>
        <v/>
      </c>
      <c r="BO62" t="str">
        <f t="shared" si="17"/>
        <v>Après midi visite du grand temple</v>
      </c>
      <c r="BP62" s="27">
        <f t="shared" si="17"/>
        <v>200</v>
      </c>
      <c r="BQ62" s="27">
        <f t="shared" si="17"/>
        <v>200</v>
      </c>
      <c r="BR62" s="27"/>
      <c r="BS62" s="27" t="str">
        <f t="shared" si="18"/>
        <v/>
      </c>
      <c r="BT62" t="str">
        <f t="shared" si="18"/>
        <v>Après midi visite du grand temple</v>
      </c>
      <c r="BU62" s="27">
        <f t="shared" si="18"/>
        <v>200</v>
      </c>
      <c r="BV62" s="27">
        <f t="shared" si="18"/>
        <v>200</v>
      </c>
      <c r="BW62" t="s">
        <v>488</v>
      </c>
      <c r="BX62" t="s">
        <v>535</v>
      </c>
      <c r="CB62" t="str">
        <f t="shared" si="19"/>
        <v>J7</v>
      </c>
      <c r="CC62" t="str">
        <f t="shared" si="20"/>
        <v>Matin: marché au bord du mékong</v>
      </c>
      <c r="CD62" s="27">
        <f t="shared" si="20"/>
        <v>0</v>
      </c>
      <c r="CE62" s="27">
        <f t="shared" si="20"/>
        <v>0</v>
      </c>
      <c r="CF62"/>
      <c r="CG62" t="str">
        <f t="shared" si="21"/>
        <v>J7</v>
      </c>
      <c r="CH62" t="str">
        <f t="shared" si="21"/>
        <v>Matin: marché au bord du mékong</v>
      </c>
      <c r="CI62" s="27">
        <f t="shared" si="22"/>
        <v>0</v>
      </c>
      <c r="CJ62" s="27">
        <f t="shared" si="23"/>
        <v>0</v>
      </c>
      <c r="CL62" t="str">
        <f t="shared" si="24"/>
        <v>J7</v>
      </c>
      <c r="CM62" t="str">
        <f t="shared" si="24"/>
        <v>Matin: marché au bord du mékong</v>
      </c>
      <c r="CN62" s="27">
        <f t="shared" si="24"/>
        <v>0</v>
      </c>
      <c r="CO62" s="27">
        <f t="shared" si="24"/>
        <v>0</v>
      </c>
      <c r="CS62" s="27"/>
      <c r="CT62" s="27"/>
      <c r="CV62" t="str">
        <f t="shared" si="25"/>
        <v/>
      </c>
      <c r="CW62">
        <f t="shared" si="26"/>
        <v>0</v>
      </c>
      <c r="CX62" s="27">
        <f t="shared" si="26"/>
        <v>0</v>
      </c>
      <c r="CY62" s="27">
        <f t="shared" si="26"/>
        <v>0</v>
      </c>
      <c r="DA62" t="str">
        <f t="shared" si="27"/>
        <v/>
      </c>
      <c r="DB62">
        <f t="shared" si="28"/>
        <v>0</v>
      </c>
      <c r="DC62" s="27">
        <f t="shared" si="28"/>
        <v>0</v>
      </c>
      <c r="DD62" s="27">
        <f t="shared" si="28"/>
        <v>0</v>
      </c>
      <c r="DF62" t="str">
        <f t="shared" si="29"/>
        <v/>
      </c>
      <c r="DG62">
        <f t="shared" si="30"/>
        <v>0</v>
      </c>
      <c r="DH62" s="27">
        <f t="shared" si="30"/>
        <v>0</v>
      </c>
      <c r="DI62" s="27">
        <f t="shared" si="30"/>
        <v>0</v>
      </c>
      <c r="DM62" s="27"/>
      <c r="DN62" s="27"/>
      <c r="DP62" t="str">
        <f t="shared" si="31"/>
        <v/>
      </c>
      <c r="DQ62">
        <f t="shared" si="32"/>
        <v>0</v>
      </c>
      <c r="DR62" s="27">
        <f t="shared" si="32"/>
        <v>0</v>
      </c>
      <c r="DS62" s="27">
        <f t="shared" si="32"/>
        <v>0</v>
      </c>
      <c r="DU62" t="str">
        <f t="shared" si="33"/>
        <v/>
      </c>
      <c r="DV62">
        <f t="shared" si="33"/>
        <v>0</v>
      </c>
      <c r="DW62" s="27">
        <f t="shared" si="33"/>
        <v>0</v>
      </c>
      <c r="DX62" s="27">
        <f t="shared" si="33"/>
        <v>0</v>
      </c>
      <c r="DZ62" t="str">
        <f t="shared" si="34"/>
        <v/>
      </c>
      <c r="EA62">
        <f t="shared" si="34"/>
        <v>0</v>
      </c>
      <c r="EB62" s="27">
        <f t="shared" si="34"/>
        <v>0</v>
      </c>
      <c r="EC62" s="27">
        <f t="shared" si="34"/>
        <v>0</v>
      </c>
      <c r="EF62" t="s">
        <v>432</v>
      </c>
      <c r="EG62" s="27" t="s">
        <v>25</v>
      </c>
      <c r="EH62" s="27" t="s">
        <v>25</v>
      </c>
      <c r="EJ62" t="str">
        <f t="shared" si="35"/>
        <v/>
      </c>
      <c r="EK62" t="str">
        <f t="shared" si="36"/>
        <v>Retour vol à 19h20 arrivée 20h10</v>
      </c>
      <c r="EL62" s="27" t="str">
        <f t="shared" si="36"/>
        <v xml:space="preserve"> </v>
      </c>
      <c r="EM62" s="27" t="str">
        <f t="shared" si="36"/>
        <v xml:space="preserve"> </v>
      </c>
      <c r="EO62" t="str">
        <f t="shared" si="37"/>
        <v/>
      </c>
      <c r="EP62" t="str">
        <f t="shared" si="37"/>
        <v>Retour vol à 19h20 arrivée 20h10</v>
      </c>
      <c r="EQ62" s="27" t="str">
        <f t="shared" si="37"/>
        <v xml:space="preserve"> </v>
      </c>
      <c r="ER62" s="27" t="str">
        <f t="shared" si="37"/>
        <v xml:space="preserve"> </v>
      </c>
      <c r="ET62" t="str">
        <f t="shared" si="38"/>
        <v/>
      </c>
      <c r="EU62" t="str">
        <f t="shared" si="38"/>
        <v>Retour vol à 19h20 arrivée 20h10</v>
      </c>
      <c r="EV62" s="27" t="str">
        <f t="shared" si="38"/>
        <v xml:space="preserve"> </v>
      </c>
      <c r="EW62" s="27" t="str">
        <f t="shared" si="38"/>
        <v xml:space="preserve"> </v>
      </c>
      <c r="EZ62" t="s">
        <v>432</v>
      </c>
      <c r="FA62" s="27" t="s">
        <v>25</v>
      </c>
      <c r="FB62" s="27" t="s">
        <v>25</v>
      </c>
      <c r="FD62" t="str">
        <f t="shared" si="39"/>
        <v/>
      </c>
      <c r="FE62" t="str">
        <f t="shared" si="40"/>
        <v>Retour vol à 19h20 arrivée 20h10</v>
      </c>
      <c r="FF62" s="27" t="str">
        <f t="shared" si="40"/>
        <v xml:space="preserve"> </v>
      </c>
      <c r="FG62" s="27" t="str">
        <f t="shared" si="40"/>
        <v xml:space="preserve"> </v>
      </c>
      <c r="FI62" t="str">
        <f t="shared" si="41"/>
        <v/>
      </c>
      <c r="FJ62" t="str">
        <f t="shared" si="41"/>
        <v>Retour vol à 19h20 arrivée 20h10</v>
      </c>
      <c r="FK62" s="27" t="str">
        <f t="shared" si="41"/>
        <v xml:space="preserve"> </v>
      </c>
      <c r="FL62" s="27" t="str">
        <f t="shared" si="41"/>
        <v xml:space="preserve"> </v>
      </c>
      <c r="FN62" t="str">
        <f t="shared" si="42"/>
        <v/>
      </c>
      <c r="FO62" t="str">
        <f t="shared" si="42"/>
        <v>Retour vol à 19h20 arrivée 20h10</v>
      </c>
      <c r="FP62" s="27" t="str">
        <f t="shared" si="42"/>
        <v xml:space="preserve"> </v>
      </c>
      <c r="FQ62" s="27" t="str">
        <f t="shared" si="42"/>
        <v xml:space="preserve"> </v>
      </c>
      <c r="FS62" t="s">
        <v>432</v>
      </c>
      <c r="FT62" s="27" t="s">
        <v>25</v>
      </c>
      <c r="FU62" s="27" t="s">
        <v>25</v>
      </c>
      <c r="FW62" t="str">
        <f t="shared" si="43"/>
        <v/>
      </c>
      <c r="FX62" t="str">
        <f t="shared" si="44"/>
        <v>Retour vol à 19h20 arrivée 20h10</v>
      </c>
      <c r="FY62" s="27" t="str">
        <f t="shared" si="44"/>
        <v xml:space="preserve"> </v>
      </c>
      <c r="FZ62" s="27" t="str">
        <f t="shared" si="44"/>
        <v xml:space="preserve"> </v>
      </c>
      <c r="GB62" t="str">
        <f t="shared" si="45"/>
        <v/>
      </c>
      <c r="GC62" t="str">
        <f t="shared" si="45"/>
        <v>Retour vol à 19h20 arrivée 20h10</v>
      </c>
      <c r="GD62" s="27" t="str">
        <f t="shared" si="45"/>
        <v xml:space="preserve"> </v>
      </c>
      <c r="GE62" s="27" t="str">
        <f t="shared" si="45"/>
        <v xml:space="preserve"> </v>
      </c>
      <c r="GG62" t="str">
        <f t="shared" si="46"/>
        <v/>
      </c>
      <c r="GH62" t="str">
        <f t="shared" si="46"/>
        <v>Retour vol à 19h20 arrivée 20h10</v>
      </c>
      <c r="GI62" s="27" t="str">
        <f t="shared" si="46"/>
        <v xml:space="preserve"> </v>
      </c>
      <c r="GJ62" s="27" t="str">
        <f t="shared" si="46"/>
        <v xml:space="preserve"> </v>
      </c>
      <c r="GL62" t="s">
        <v>432</v>
      </c>
      <c r="GM62" s="27" t="s">
        <v>25</v>
      </c>
      <c r="GN62" s="27" t="s">
        <v>25</v>
      </c>
      <c r="GP62" t="str">
        <f t="shared" si="47"/>
        <v/>
      </c>
      <c r="GQ62" t="str">
        <f t="shared" si="48"/>
        <v>Retour vol à 19h20 arrivée 20h10</v>
      </c>
      <c r="GR62" s="27" t="str">
        <f t="shared" si="48"/>
        <v xml:space="preserve"> </v>
      </c>
      <c r="GS62" s="27" t="str">
        <f t="shared" si="48"/>
        <v xml:space="preserve"> </v>
      </c>
      <c r="GU62" t="str">
        <f t="shared" si="49"/>
        <v/>
      </c>
      <c r="GV62" t="str">
        <f t="shared" si="49"/>
        <v>Retour vol à 19h20 arrivée 20h10</v>
      </c>
      <c r="GW62" s="27" t="str">
        <f t="shared" si="49"/>
        <v xml:space="preserve"> </v>
      </c>
      <c r="GX62" s="27" t="str">
        <f t="shared" si="49"/>
        <v xml:space="preserve"> </v>
      </c>
      <c r="GZ62" t="str">
        <f t="shared" si="50"/>
        <v/>
      </c>
      <c r="HA62" t="str">
        <f t="shared" si="50"/>
        <v>Retour vol à 19h20 arrivée 20h10</v>
      </c>
      <c r="HB62" s="27" t="str">
        <f t="shared" si="50"/>
        <v xml:space="preserve"> </v>
      </c>
      <c r="HC62" s="27" t="str">
        <f t="shared" si="50"/>
        <v xml:space="preserve"> </v>
      </c>
      <c r="HE62" t="s">
        <v>433</v>
      </c>
      <c r="HF62">
        <v>200</v>
      </c>
      <c r="HG62">
        <v>0</v>
      </c>
      <c r="HI62" t="str">
        <f t="shared" si="51"/>
        <v/>
      </c>
      <c r="HJ62" t="str">
        <f t="shared" si="52"/>
        <v>15h visite du cimetière et "Thailand Bruna railway centre"</v>
      </c>
      <c r="HK62">
        <f t="shared" si="52"/>
        <v>200</v>
      </c>
      <c r="HL62">
        <f t="shared" si="52"/>
        <v>0</v>
      </c>
      <c r="HN62" t="str">
        <f t="shared" si="53"/>
        <v/>
      </c>
      <c r="HO62" t="str">
        <f t="shared" si="53"/>
        <v>15h visite du cimetière et "Thailand Bruna railway centre"</v>
      </c>
      <c r="HP62">
        <f t="shared" si="53"/>
        <v>200</v>
      </c>
      <c r="HQ62">
        <f t="shared" si="53"/>
        <v>0</v>
      </c>
      <c r="HS62" t="str">
        <f t="shared" si="54"/>
        <v/>
      </c>
      <c r="HT62" t="str">
        <f t="shared" si="54"/>
        <v>15h visite du cimetière et "Thailand Bruna railway centre"</v>
      </c>
      <c r="HU62">
        <f t="shared" si="54"/>
        <v>200</v>
      </c>
      <c r="HV62">
        <f t="shared" si="54"/>
        <v>0</v>
      </c>
      <c r="HX62" t="s">
        <v>433</v>
      </c>
      <c r="HY62">
        <v>200</v>
      </c>
      <c r="HZ62">
        <v>0</v>
      </c>
      <c r="IB62" t="str">
        <f t="shared" si="55"/>
        <v/>
      </c>
      <c r="IC62" t="str">
        <f t="shared" si="56"/>
        <v>15h visite du cimetière et "Thailand Bruna railway centre"</v>
      </c>
      <c r="ID62">
        <f t="shared" si="56"/>
        <v>200</v>
      </c>
      <c r="IE62">
        <f t="shared" si="56"/>
        <v>0</v>
      </c>
      <c r="IG62" t="str">
        <f t="shared" si="57"/>
        <v/>
      </c>
      <c r="IH62" t="str">
        <f t="shared" si="58"/>
        <v>15h visite du cimetière et "Thailand Bruna railway centre"</v>
      </c>
      <c r="II62">
        <f t="shared" si="58"/>
        <v>200</v>
      </c>
      <c r="IJ62">
        <f t="shared" si="58"/>
        <v>0</v>
      </c>
      <c r="IL62" t="str">
        <f t="shared" si="59"/>
        <v/>
      </c>
      <c r="IM62" t="str">
        <f t="shared" si="60"/>
        <v>15h visite du cimetière et "Thailand Bruna railway centre"</v>
      </c>
      <c r="IN62">
        <f t="shared" si="60"/>
        <v>200</v>
      </c>
      <c r="IO62">
        <f t="shared" si="60"/>
        <v>0</v>
      </c>
      <c r="IR62" s="25" t="s">
        <v>536</v>
      </c>
      <c r="IV62" s="65">
        <v>1200</v>
      </c>
      <c r="IW62" s="65">
        <v>1200</v>
      </c>
      <c r="IZ62" t="str">
        <f t="shared" si="61"/>
        <v>Vol pour Surat Thani à 17h55 Air Asia - arrivée 19h15</v>
      </c>
      <c r="JD62" s="27">
        <f t="shared" si="62"/>
        <v>1200</v>
      </c>
      <c r="JE62" s="65">
        <f t="shared" si="62"/>
        <v>1200</v>
      </c>
      <c r="JH62" t="str">
        <f t="shared" si="63"/>
        <v>Vol pour Surat Thani à 17h55 Air Asia - arrivée 19h15</v>
      </c>
      <c r="JL62" s="27">
        <f t="shared" si="64"/>
        <v>1200</v>
      </c>
      <c r="JM62" s="65">
        <f t="shared" si="64"/>
        <v>1200</v>
      </c>
      <c r="JP62" t="str">
        <f t="shared" si="65"/>
        <v>Vol pour Surat Thani à 17h55 Air Asia - arrivée 19h15</v>
      </c>
      <c r="JT62" s="27">
        <f t="shared" si="66"/>
        <v>1200</v>
      </c>
      <c r="JU62" s="65">
        <f t="shared" si="66"/>
        <v>1200</v>
      </c>
      <c r="JX62" t="s">
        <v>342</v>
      </c>
      <c r="KA62" s="27">
        <v>0</v>
      </c>
      <c r="KD62" t="s">
        <v>342</v>
      </c>
      <c r="KF62" s="27">
        <f t="shared" si="67"/>
        <v>0</v>
      </c>
      <c r="KG62" s="65">
        <f t="shared" si="67"/>
        <v>0</v>
      </c>
      <c r="KJ62" t="s">
        <v>342</v>
      </c>
      <c r="KL62" s="27">
        <f t="shared" si="68"/>
        <v>0</v>
      </c>
      <c r="KM62" s="65">
        <f t="shared" si="68"/>
        <v>0</v>
      </c>
      <c r="KP62" t="s">
        <v>342</v>
      </c>
      <c r="KR62" s="27">
        <f t="shared" si="69"/>
        <v>0</v>
      </c>
      <c r="KS62" s="65">
        <f t="shared" si="69"/>
        <v>0</v>
      </c>
      <c r="KV62" s="25" t="s">
        <v>537</v>
      </c>
      <c r="KW62" s="25"/>
      <c r="KX62" s="65">
        <v>1200</v>
      </c>
      <c r="KY62" s="65">
        <v>1200</v>
      </c>
      <c r="LB62" s="25" t="s">
        <v>537</v>
      </c>
      <c r="LC62" s="25"/>
      <c r="LD62" s="27">
        <f t="shared" si="70"/>
        <v>1200</v>
      </c>
      <c r="LE62" s="65">
        <f t="shared" si="70"/>
        <v>1200</v>
      </c>
      <c r="LH62" t="str">
        <f t="shared" si="71"/>
        <v>Vol pour Udon Thani à 19h50 Air Asia - arrivée 21h00</v>
      </c>
      <c r="LI62" s="25"/>
      <c r="LJ62" s="27">
        <f t="shared" si="72"/>
        <v>1200</v>
      </c>
      <c r="LK62" s="65">
        <f t="shared" si="72"/>
        <v>1200</v>
      </c>
      <c r="LN62" t="str">
        <f t="shared" si="73"/>
        <v>Vol pour Udon Thani à 19h50 Air Asia - arrivée 21h00</v>
      </c>
      <c r="LO62" s="25"/>
      <c r="LP62" s="27">
        <f t="shared" si="74"/>
        <v>1200</v>
      </c>
      <c r="LQ62" s="65">
        <f t="shared" si="74"/>
        <v>1200</v>
      </c>
      <c r="LT62" s="25" t="s">
        <v>537</v>
      </c>
      <c r="LV62" s="65">
        <v>1200</v>
      </c>
      <c r="LW62" s="65">
        <v>1200</v>
      </c>
      <c r="LZ62" t="str">
        <f t="shared" si="75"/>
        <v>Vol pour Udon Thani à 19h50 Air Asia - arrivée 21h00</v>
      </c>
      <c r="MB62" s="27">
        <f t="shared" si="76"/>
        <v>1200</v>
      </c>
      <c r="MC62" s="65">
        <f t="shared" si="76"/>
        <v>1200</v>
      </c>
      <c r="MF62" t="str">
        <f t="shared" si="77"/>
        <v>Vol pour Udon Thani à 19h50 Air Asia - arrivée 21h00</v>
      </c>
      <c r="MH62" s="27">
        <f t="shared" si="78"/>
        <v>1200</v>
      </c>
      <c r="MI62" s="65">
        <f t="shared" si="78"/>
        <v>1200</v>
      </c>
      <c r="ML62" t="str">
        <f t="shared" si="79"/>
        <v>Vol pour Udon Thani à 19h50 Air Asia - arrivée 21h00</v>
      </c>
      <c r="MN62" s="27">
        <f t="shared" si="80"/>
        <v>1200</v>
      </c>
      <c r="MO62" s="65">
        <f t="shared" si="80"/>
        <v>1200</v>
      </c>
      <c r="MQ62" t="s">
        <v>528</v>
      </c>
      <c r="MS62">
        <v>100</v>
      </c>
      <c r="MT62" s="27">
        <v>100</v>
      </c>
      <c r="MW62" t="str">
        <f t="shared" si="81"/>
        <v>8h départ à pied pour le mont Phousi (8h à 9h30)</v>
      </c>
      <c r="MY62" s="27">
        <f t="shared" si="82"/>
        <v>100</v>
      </c>
      <c r="MZ62" s="65">
        <f t="shared" si="82"/>
        <v>100</v>
      </c>
      <c r="NC62" t="str">
        <f t="shared" si="83"/>
        <v>8h départ à pied pour le mont Phousi (8h à 9h30)</v>
      </c>
      <c r="NE62" s="27">
        <f t="shared" si="84"/>
        <v>100</v>
      </c>
      <c r="NF62" s="65">
        <f t="shared" si="84"/>
        <v>100</v>
      </c>
      <c r="NI62" t="str">
        <f t="shared" si="85"/>
        <v>8h départ à pied pour le mont Phousi (8h à 9h30)</v>
      </c>
      <c r="NK62" s="27">
        <f t="shared" si="86"/>
        <v>100</v>
      </c>
      <c r="NL62" s="65">
        <f t="shared" si="86"/>
        <v>100</v>
      </c>
      <c r="NN62" s="25" t="s">
        <v>376</v>
      </c>
      <c r="NP62" s="27">
        <v>1900</v>
      </c>
      <c r="NQ62" s="65">
        <v>0</v>
      </c>
      <c r="NT62" t="str">
        <f t="shared" si="87"/>
        <v>Akha mud house</v>
      </c>
      <c r="NV62" s="27">
        <f t="shared" si="88"/>
        <v>1900</v>
      </c>
      <c r="NW62" s="65">
        <f t="shared" si="88"/>
        <v>0</v>
      </c>
      <c r="NZ62" t="str">
        <f t="shared" si="89"/>
        <v>Akha mud house</v>
      </c>
      <c r="OB62" s="27">
        <f t="shared" si="90"/>
        <v>1900</v>
      </c>
      <c r="OC62" s="65">
        <f t="shared" si="90"/>
        <v>0</v>
      </c>
      <c r="OF62" t="str">
        <f t="shared" si="91"/>
        <v>Akha mud house</v>
      </c>
      <c r="OH62" s="27">
        <f t="shared" si="92"/>
        <v>1900</v>
      </c>
      <c r="OI62" s="65">
        <f t="shared" si="92"/>
        <v>0</v>
      </c>
      <c r="OL62" t="s">
        <v>277</v>
      </c>
      <c r="ON62">
        <v>50</v>
      </c>
      <c r="OO62" s="65">
        <v>0</v>
      </c>
      <c r="OR62" t="str">
        <f t="shared" si="93"/>
        <v>Déjeuner ferme orchidées + 50 entrées</v>
      </c>
      <c r="OT62" s="27">
        <f t="shared" si="94"/>
        <v>50</v>
      </c>
      <c r="OU62" s="65">
        <f t="shared" si="94"/>
        <v>0</v>
      </c>
      <c r="OX62" t="str">
        <f t="shared" si="95"/>
        <v>Déjeuner ferme orchidées + 50 entrées</v>
      </c>
      <c r="OZ62" s="27">
        <f t="shared" si="96"/>
        <v>50</v>
      </c>
      <c r="PA62" s="65">
        <f t="shared" si="96"/>
        <v>0</v>
      </c>
      <c r="PD62" t="str">
        <f t="shared" si="97"/>
        <v>Déjeuner ferme orchidées + 50 entrées</v>
      </c>
      <c r="PF62" s="27">
        <f t="shared" si="98"/>
        <v>50</v>
      </c>
      <c r="PG62" s="65">
        <f t="shared" si="98"/>
        <v>0</v>
      </c>
      <c r="PJ62" s="25" t="s">
        <v>500</v>
      </c>
      <c r="PL62">
        <v>1000</v>
      </c>
      <c r="PM62" s="65"/>
      <c r="PP62" t="str">
        <f t="shared" si="99"/>
        <v>Hotel Phurua view</v>
      </c>
      <c r="PR62">
        <f t="shared" si="100"/>
        <v>1000</v>
      </c>
      <c r="PS62">
        <f t="shared" si="100"/>
        <v>0</v>
      </c>
      <c r="PV62" t="str">
        <f t="shared" si="101"/>
        <v>Hotel Phurua view</v>
      </c>
      <c r="PX62">
        <f t="shared" si="102"/>
        <v>1000</v>
      </c>
      <c r="PY62">
        <f t="shared" si="102"/>
        <v>0</v>
      </c>
      <c r="QB62" t="str">
        <f t="shared" si="103"/>
        <v>Hotel Phurua view</v>
      </c>
      <c r="QD62">
        <f t="shared" si="104"/>
        <v>1000</v>
      </c>
      <c r="QE62">
        <f t="shared" si="104"/>
        <v>0</v>
      </c>
      <c r="QH62" s="25" t="s">
        <v>500</v>
      </c>
      <c r="QI62">
        <v>1000</v>
      </c>
      <c r="QJ62" s="65"/>
      <c r="QN62" t="str">
        <f t="shared" si="105"/>
        <v>Hotel Phurua view</v>
      </c>
      <c r="QO62">
        <f t="shared" si="105"/>
        <v>1000</v>
      </c>
      <c r="QP62">
        <f t="shared" si="105"/>
        <v>0</v>
      </c>
      <c r="QT62" t="str">
        <f t="shared" si="106"/>
        <v>Hotel Phurua view</v>
      </c>
      <c r="QU62">
        <f t="shared" si="106"/>
        <v>1000</v>
      </c>
      <c r="QV62">
        <f t="shared" si="106"/>
        <v>0</v>
      </c>
      <c r="QZ62" t="str">
        <f t="shared" si="107"/>
        <v>Hotel Phurua view</v>
      </c>
      <c r="RA62">
        <f t="shared" si="107"/>
        <v>1000</v>
      </c>
      <c r="RB62">
        <f t="shared" si="107"/>
        <v>0</v>
      </c>
      <c r="RD62" s="25" t="s">
        <v>500</v>
      </c>
      <c r="RE62">
        <v>1000</v>
      </c>
      <c r="RF62" s="65"/>
      <c r="RI62" t="str">
        <f t="shared" si="108"/>
        <v>Hotel Phurua view</v>
      </c>
      <c r="RJ62">
        <f t="shared" si="108"/>
        <v>1000</v>
      </c>
      <c r="RK62">
        <f t="shared" si="108"/>
        <v>0</v>
      </c>
      <c r="RN62" t="str">
        <f t="shared" si="109"/>
        <v>Hotel Phurua view</v>
      </c>
      <c r="RO62">
        <f t="shared" si="109"/>
        <v>1000</v>
      </c>
      <c r="RP62">
        <f t="shared" si="109"/>
        <v>0</v>
      </c>
      <c r="RS62" t="str">
        <f t="shared" si="110"/>
        <v>Hotel Phurua view</v>
      </c>
      <c r="RT62">
        <f t="shared" si="110"/>
        <v>1000</v>
      </c>
      <c r="RU62">
        <f t="shared" si="110"/>
        <v>0</v>
      </c>
      <c r="RW62" t="s">
        <v>241</v>
      </c>
      <c r="RX62" s="65"/>
      <c r="RY62" s="65"/>
      <c r="SA62">
        <f t="shared" si="111"/>
        <v>0</v>
      </c>
      <c r="SB62" t="str">
        <f t="shared" si="111"/>
        <v>16h marché Changsawang</v>
      </c>
      <c r="SC62">
        <f t="shared" si="111"/>
        <v>0</v>
      </c>
      <c r="SD62">
        <f t="shared" si="111"/>
        <v>0</v>
      </c>
      <c r="SF62">
        <f t="shared" si="112"/>
        <v>0</v>
      </c>
      <c r="SG62" t="str">
        <f t="shared" si="112"/>
        <v>16h marché Changsawang</v>
      </c>
      <c r="SH62">
        <f t="shared" si="112"/>
        <v>0</v>
      </c>
      <c r="SI62">
        <f t="shared" si="112"/>
        <v>0</v>
      </c>
      <c r="SK62">
        <f t="shared" si="113"/>
        <v>0</v>
      </c>
      <c r="SL62" t="str">
        <f t="shared" si="113"/>
        <v>16h marché Changsawang</v>
      </c>
      <c r="SM62">
        <f t="shared" si="113"/>
        <v>0</v>
      </c>
      <c r="SN62">
        <f t="shared" si="113"/>
        <v>0</v>
      </c>
      <c r="SR62" s="25" t="s">
        <v>538</v>
      </c>
      <c r="SS62" s="65"/>
      <c r="ST62" s="65"/>
      <c r="SW62" t="str">
        <f t="shared" si="114"/>
        <v>Déjeuner près de Mékong</v>
      </c>
      <c r="SX62">
        <f t="shared" si="114"/>
        <v>0</v>
      </c>
      <c r="SY62">
        <f t="shared" si="114"/>
        <v>0</v>
      </c>
      <c r="TB62" t="str">
        <f t="shared" si="115"/>
        <v>Déjeuner près de Mékong</v>
      </c>
      <c r="TC62">
        <f t="shared" si="115"/>
        <v>0</v>
      </c>
      <c r="TD62">
        <f t="shared" si="115"/>
        <v>0</v>
      </c>
      <c r="TG62" t="str">
        <f t="shared" si="116"/>
        <v>Déjeuner près de Mékong</v>
      </c>
      <c r="TH62">
        <f t="shared" si="116"/>
        <v>0</v>
      </c>
      <c r="TI62">
        <f t="shared" si="116"/>
        <v>0</v>
      </c>
    </row>
    <row r="63" spans="1:529" x14ac:dyDescent="0.25">
      <c r="B63" t="s">
        <v>539</v>
      </c>
      <c r="G63" s="27">
        <v>0</v>
      </c>
      <c r="I63" t="str">
        <f t="shared" si="1"/>
        <v/>
      </c>
      <c r="J63" t="str">
        <f t="shared" si="2"/>
        <v>Déjeuner à l'hôtel ou à proximité</v>
      </c>
      <c r="N63" s="27">
        <f t="shared" si="3"/>
        <v>0</v>
      </c>
      <c r="O63" s="27">
        <f t="shared" si="3"/>
        <v>0</v>
      </c>
      <c r="P63" s="27"/>
      <c r="Q63" t="str">
        <f t="shared" si="4"/>
        <v/>
      </c>
      <c r="R63" t="str">
        <f t="shared" si="4"/>
        <v>Déjeuner à l'hôtel ou à proximité</v>
      </c>
      <c r="V63" s="27">
        <f t="shared" si="5"/>
        <v>0</v>
      </c>
      <c r="W63" s="27">
        <f t="shared" si="5"/>
        <v>0</v>
      </c>
      <c r="X63" s="27"/>
      <c r="Y63" t="str">
        <f t="shared" si="6"/>
        <v/>
      </c>
      <c r="Z63" t="str">
        <f t="shared" si="6"/>
        <v>Déjeuner à l'hôtel ou à proximité</v>
      </c>
      <c r="AD63" s="27">
        <f t="shared" si="7"/>
        <v>0</v>
      </c>
      <c r="AE63" s="27">
        <f t="shared" si="7"/>
        <v>0</v>
      </c>
      <c r="AF63" t="s">
        <v>520</v>
      </c>
      <c r="AG63" t="s">
        <v>472</v>
      </c>
      <c r="AI63" s="27">
        <v>0</v>
      </c>
      <c r="AJ63" s="27">
        <v>0</v>
      </c>
      <c r="AK63" s="27"/>
      <c r="AL63" t="str">
        <f t="shared" si="8"/>
        <v>J8</v>
      </c>
      <c r="AM63" t="str">
        <f t="shared" si="9"/>
        <v xml:space="preserve">Matin : libre jusqu'à 10h </v>
      </c>
      <c r="AO63" s="27">
        <f t="shared" si="10"/>
        <v>0</v>
      </c>
      <c r="AP63" s="27">
        <f t="shared" si="10"/>
        <v>0</v>
      </c>
      <c r="AQ63" s="27"/>
      <c r="AR63" t="str">
        <f t="shared" si="11"/>
        <v>J8</v>
      </c>
      <c r="AS63" t="str">
        <f t="shared" si="11"/>
        <v xml:space="preserve">Matin : libre jusqu'à 10h </v>
      </c>
      <c r="AU63" s="27">
        <f t="shared" si="12"/>
        <v>0</v>
      </c>
      <c r="AV63" s="27">
        <f t="shared" si="12"/>
        <v>0</v>
      </c>
      <c r="AW63" s="27"/>
      <c r="AX63" t="str">
        <f t="shared" si="13"/>
        <v>J8</v>
      </c>
      <c r="AY63" t="str">
        <f t="shared" si="13"/>
        <v xml:space="preserve">Matin : libre jusqu'à 10h </v>
      </c>
      <c r="BA63" s="27">
        <f t="shared" si="14"/>
        <v>0</v>
      </c>
      <c r="BB63" s="27">
        <f t="shared" si="14"/>
        <v>0</v>
      </c>
      <c r="BC63" s="27"/>
      <c r="BE63" t="s">
        <v>540</v>
      </c>
      <c r="BF63" s="27">
        <v>100</v>
      </c>
      <c r="BG63">
        <v>100</v>
      </c>
      <c r="BI63" t="str">
        <f t="shared" si="15"/>
        <v/>
      </c>
      <c r="BJ63" t="str">
        <f t="shared" si="16"/>
        <v>Fin d'après midi : bamboo bridge + sœurs tisserandes</v>
      </c>
      <c r="BK63" s="27">
        <f t="shared" si="16"/>
        <v>100</v>
      </c>
      <c r="BL63" s="27">
        <f t="shared" si="16"/>
        <v>100</v>
      </c>
      <c r="BN63" t="str">
        <f t="shared" si="17"/>
        <v/>
      </c>
      <c r="BO63" t="str">
        <f t="shared" si="17"/>
        <v>Fin d'après midi : bamboo bridge + sœurs tisserandes</v>
      </c>
      <c r="BP63" s="27">
        <f t="shared" si="17"/>
        <v>100</v>
      </c>
      <c r="BQ63" s="27">
        <f t="shared" si="17"/>
        <v>100</v>
      </c>
      <c r="BS63" s="27" t="str">
        <f t="shared" si="18"/>
        <v/>
      </c>
      <c r="BT63" t="str">
        <f t="shared" si="18"/>
        <v>Fin d'après midi : bamboo bridge + sœurs tisserandes</v>
      </c>
      <c r="BU63" s="27">
        <f t="shared" si="18"/>
        <v>100</v>
      </c>
      <c r="BV63" s="27">
        <f t="shared" si="18"/>
        <v>100</v>
      </c>
      <c r="BX63" t="s">
        <v>541</v>
      </c>
      <c r="BY63" s="27"/>
      <c r="BZ63" s="27">
        <v>0</v>
      </c>
      <c r="CA63" s="65"/>
      <c r="CB63" t="str">
        <f t="shared" si="19"/>
        <v/>
      </c>
      <c r="CC63" t="str">
        <f t="shared" si="20"/>
        <v>Déjeuner sur une barge ou restaurant vietnamien</v>
      </c>
      <c r="CD63" s="27">
        <f t="shared" si="20"/>
        <v>0</v>
      </c>
      <c r="CE63" s="27">
        <f t="shared" si="20"/>
        <v>0</v>
      </c>
      <c r="CF63" s="27"/>
      <c r="CG63" t="str">
        <f t="shared" si="21"/>
        <v/>
      </c>
      <c r="CH63" t="str">
        <f t="shared" si="21"/>
        <v>Déjeuner sur une barge ou restaurant vietnamien</v>
      </c>
      <c r="CI63" s="27">
        <f t="shared" si="22"/>
        <v>0</v>
      </c>
      <c r="CJ63" s="27">
        <f t="shared" si="23"/>
        <v>0</v>
      </c>
      <c r="CK63" s="27"/>
      <c r="CL63" t="str">
        <f t="shared" si="24"/>
        <v/>
      </c>
      <c r="CM63" t="str">
        <f t="shared" si="24"/>
        <v>Déjeuner sur une barge ou restaurant vietnamien</v>
      </c>
      <c r="CN63" s="27">
        <f t="shared" si="24"/>
        <v>0</v>
      </c>
      <c r="CO63" s="27">
        <f t="shared" si="24"/>
        <v>0</v>
      </c>
      <c r="CP63" s="27"/>
      <c r="CR63" t="s">
        <v>542</v>
      </c>
      <c r="CS63" s="27"/>
      <c r="CT63" s="27"/>
      <c r="CU63" s="65"/>
      <c r="CV63" t="str">
        <f t="shared" si="25"/>
        <v/>
      </c>
      <c r="CW63" t="str">
        <f t="shared" si="26"/>
        <v>Repos jusqu'à 19h30</v>
      </c>
      <c r="CX63" s="27">
        <f t="shared" si="26"/>
        <v>0</v>
      </c>
      <c r="CY63" s="27">
        <f t="shared" si="26"/>
        <v>0</v>
      </c>
      <c r="CZ63" s="27"/>
      <c r="DA63" t="str">
        <f t="shared" si="27"/>
        <v/>
      </c>
      <c r="DB63" t="str">
        <f t="shared" si="28"/>
        <v>Repos jusqu'à 19h30</v>
      </c>
      <c r="DC63" s="27">
        <f t="shared" si="28"/>
        <v>0</v>
      </c>
      <c r="DD63" s="27">
        <f t="shared" si="28"/>
        <v>0</v>
      </c>
      <c r="DE63" s="27"/>
      <c r="DF63" t="str">
        <f t="shared" si="29"/>
        <v/>
      </c>
      <c r="DG63" t="str">
        <f t="shared" si="30"/>
        <v>Repos jusqu'à 19h30</v>
      </c>
      <c r="DH63" s="27">
        <f t="shared" si="30"/>
        <v>0</v>
      </c>
      <c r="DI63" s="27">
        <f t="shared" si="30"/>
        <v>0</v>
      </c>
      <c r="DJ63" s="27"/>
      <c r="DL63" t="s">
        <v>542</v>
      </c>
      <c r="DM63" s="27"/>
      <c r="DN63" s="27"/>
      <c r="DP63" t="str">
        <f t="shared" si="31"/>
        <v/>
      </c>
      <c r="DQ63" t="str">
        <f t="shared" si="32"/>
        <v>Repos jusqu'à 19h30</v>
      </c>
      <c r="DR63" s="27">
        <f t="shared" si="32"/>
        <v>0</v>
      </c>
      <c r="DS63" s="27">
        <f t="shared" si="32"/>
        <v>0</v>
      </c>
      <c r="DU63" t="str">
        <f t="shared" si="33"/>
        <v/>
      </c>
      <c r="DV63" t="str">
        <f t="shared" si="33"/>
        <v>Repos jusqu'à 19h30</v>
      </c>
      <c r="DW63" s="27">
        <f t="shared" si="33"/>
        <v>0</v>
      </c>
      <c r="DX63" s="27">
        <f t="shared" si="33"/>
        <v>0</v>
      </c>
      <c r="DZ63" t="str">
        <f t="shared" si="34"/>
        <v/>
      </c>
      <c r="EA63" t="str">
        <f t="shared" si="34"/>
        <v>Repos jusqu'à 19h30</v>
      </c>
      <c r="EB63" s="27">
        <f t="shared" si="34"/>
        <v>0</v>
      </c>
      <c r="EC63" s="27">
        <f t="shared" si="34"/>
        <v>0</v>
      </c>
      <c r="EF63" t="s">
        <v>342</v>
      </c>
      <c r="EH63" s="27">
        <v>0</v>
      </c>
      <c r="EJ63" t="str">
        <f t="shared" si="35"/>
        <v/>
      </c>
      <c r="EK63" t="str">
        <f t="shared" si="36"/>
        <v>Dîner à l'hôtel ou à proximité</v>
      </c>
      <c r="EL63" s="27">
        <f t="shared" si="36"/>
        <v>0</v>
      </c>
      <c r="EM63" s="27">
        <f t="shared" si="36"/>
        <v>0</v>
      </c>
      <c r="EO63" t="str">
        <f t="shared" si="37"/>
        <v/>
      </c>
      <c r="EP63" t="str">
        <f t="shared" si="37"/>
        <v>Dîner à l'hôtel ou à proximité</v>
      </c>
      <c r="EQ63" s="27">
        <f t="shared" si="37"/>
        <v>0</v>
      </c>
      <c r="ER63" s="27">
        <f t="shared" si="37"/>
        <v>0</v>
      </c>
      <c r="ET63" t="str">
        <f t="shared" si="38"/>
        <v/>
      </c>
      <c r="EU63" t="str">
        <f t="shared" si="38"/>
        <v>Dîner à l'hôtel ou à proximité</v>
      </c>
      <c r="EV63" s="27">
        <f t="shared" si="38"/>
        <v>0</v>
      </c>
      <c r="EW63" s="27">
        <f t="shared" si="38"/>
        <v>0</v>
      </c>
      <c r="EZ63" t="s">
        <v>342</v>
      </c>
      <c r="FB63" s="27">
        <v>0</v>
      </c>
      <c r="FD63" t="str">
        <f t="shared" si="39"/>
        <v/>
      </c>
      <c r="FE63" t="str">
        <f t="shared" si="40"/>
        <v>Dîner à l'hôtel ou à proximité</v>
      </c>
      <c r="FF63" s="27">
        <f t="shared" si="40"/>
        <v>0</v>
      </c>
      <c r="FG63" s="27">
        <f t="shared" si="40"/>
        <v>0</v>
      </c>
      <c r="FI63" t="str">
        <f t="shared" si="41"/>
        <v/>
      </c>
      <c r="FJ63" t="str">
        <f t="shared" si="41"/>
        <v>Dîner à l'hôtel ou à proximité</v>
      </c>
      <c r="FK63" s="27">
        <f t="shared" si="41"/>
        <v>0</v>
      </c>
      <c r="FL63" s="27">
        <f t="shared" si="41"/>
        <v>0</v>
      </c>
      <c r="FN63" t="str">
        <f t="shared" si="42"/>
        <v/>
      </c>
      <c r="FO63" t="str">
        <f t="shared" si="42"/>
        <v>Dîner à l'hôtel ou à proximité</v>
      </c>
      <c r="FP63" s="27">
        <f t="shared" si="42"/>
        <v>0</v>
      </c>
      <c r="FQ63" s="27">
        <f t="shared" si="42"/>
        <v>0</v>
      </c>
      <c r="FS63" t="s">
        <v>342</v>
      </c>
      <c r="FU63" s="27">
        <v>0</v>
      </c>
      <c r="FW63" t="str">
        <f t="shared" si="43"/>
        <v/>
      </c>
      <c r="FX63" t="str">
        <f t="shared" si="44"/>
        <v>Dîner à l'hôtel ou à proximité</v>
      </c>
      <c r="FY63" s="27">
        <f t="shared" si="44"/>
        <v>0</v>
      </c>
      <c r="FZ63" s="27">
        <f t="shared" si="44"/>
        <v>0</v>
      </c>
      <c r="GB63" t="str">
        <f t="shared" si="45"/>
        <v/>
      </c>
      <c r="GC63" t="str">
        <f t="shared" si="45"/>
        <v>Dîner à l'hôtel ou à proximité</v>
      </c>
      <c r="GD63" s="27">
        <f t="shared" si="45"/>
        <v>0</v>
      </c>
      <c r="GE63" s="27">
        <f t="shared" si="45"/>
        <v>0</v>
      </c>
      <c r="GG63" t="str">
        <f t="shared" si="46"/>
        <v/>
      </c>
      <c r="GH63" t="str">
        <f t="shared" si="46"/>
        <v>Dîner à l'hôtel ou à proximité</v>
      </c>
      <c r="GI63" s="27">
        <f t="shared" si="46"/>
        <v>0</v>
      </c>
      <c r="GJ63" s="27">
        <f t="shared" si="46"/>
        <v>0</v>
      </c>
      <c r="GL63" t="s">
        <v>342</v>
      </c>
      <c r="GN63" s="27">
        <v>0</v>
      </c>
      <c r="GP63" t="str">
        <f t="shared" si="47"/>
        <v/>
      </c>
      <c r="GQ63" t="str">
        <f t="shared" si="48"/>
        <v>Dîner à l'hôtel ou à proximité</v>
      </c>
      <c r="GR63" s="27">
        <f t="shared" si="48"/>
        <v>0</v>
      </c>
      <c r="GS63" s="27">
        <f t="shared" si="48"/>
        <v>0</v>
      </c>
      <c r="GU63" t="str">
        <f t="shared" si="49"/>
        <v/>
      </c>
      <c r="GV63" t="str">
        <f t="shared" si="49"/>
        <v>Dîner à l'hôtel ou à proximité</v>
      </c>
      <c r="GW63" s="27">
        <f t="shared" si="49"/>
        <v>0</v>
      </c>
      <c r="GX63" s="27">
        <f t="shared" si="49"/>
        <v>0</v>
      </c>
      <c r="GZ63" t="str">
        <f t="shared" si="50"/>
        <v/>
      </c>
      <c r="HA63" t="str">
        <f t="shared" si="50"/>
        <v>Dîner à l'hôtel ou à proximité</v>
      </c>
      <c r="HB63" s="27">
        <f t="shared" si="50"/>
        <v>0</v>
      </c>
      <c r="HC63" s="27">
        <f t="shared" si="50"/>
        <v>0</v>
      </c>
      <c r="HE63" t="s">
        <v>543</v>
      </c>
      <c r="HF63" s="27"/>
      <c r="HG63" s="27"/>
      <c r="HI63" t="str">
        <f t="shared" si="51"/>
        <v/>
      </c>
      <c r="HJ63" t="str">
        <f t="shared" si="52"/>
        <v>Installation hôtel vers 17h</v>
      </c>
      <c r="HK63">
        <f t="shared" si="52"/>
        <v>0</v>
      </c>
      <c r="HL63">
        <f t="shared" si="52"/>
        <v>0</v>
      </c>
      <c r="HN63" t="str">
        <f t="shared" si="53"/>
        <v/>
      </c>
      <c r="HO63" t="str">
        <f t="shared" si="53"/>
        <v>Installation hôtel vers 17h</v>
      </c>
      <c r="HP63">
        <f t="shared" si="53"/>
        <v>0</v>
      </c>
      <c r="HQ63">
        <f t="shared" si="53"/>
        <v>0</v>
      </c>
      <c r="HS63" t="str">
        <f t="shared" si="54"/>
        <v/>
      </c>
      <c r="HT63" t="str">
        <f t="shared" si="54"/>
        <v>Installation hôtel vers 17h</v>
      </c>
      <c r="HU63">
        <f t="shared" si="54"/>
        <v>0</v>
      </c>
      <c r="HV63">
        <f t="shared" si="54"/>
        <v>0</v>
      </c>
      <c r="HX63" t="s">
        <v>543</v>
      </c>
      <c r="HY63" s="27"/>
      <c r="HZ63" s="27"/>
      <c r="IB63" t="str">
        <f t="shared" si="55"/>
        <v/>
      </c>
      <c r="IC63" t="str">
        <f t="shared" si="56"/>
        <v>Installation hôtel vers 17h</v>
      </c>
      <c r="ID63">
        <f t="shared" si="56"/>
        <v>0</v>
      </c>
      <c r="IE63">
        <f t="shared" si="56"/>
        <v>0</v>
      </c>
      <c r="IG63" t="str">
        <f t="shared" si="57"/>
        <v/>
      </c>
      <c r="IH63" t="str">
        <f t="shared" si="58"/>
        <v>Installation hôtel vers 17h</v>
      </c>
      <c r="II63">
        <f t="shared" si="58"/>
        <v>0</v>
      </c>
      <c r="IJ63">
        <f t="shared" si="58"/>
        <v>0</v>
      </c>
      <c r="IL63" t="str">
        <f t="shared" si="59"/>
        <v/>
      </c>
      <c r="IM63" t="str">
        <f t="shared" si="60"/>
        <v>Installation hôtel vers 17h</v>
      </c>
      <c r="IN63">
        <f t="shared" si="60"/>
        <v>0</v>
      </c>
      <c r="IO63">
        <f t="shared" si="60"/>
        <v>0</v>
      </c>
      <c r="IR63" s="25" t="s">
        <v>544</v>
      </c>
      <c r="IV63" s="27"/>
      <c r="IW63" s="27">
        <v>2800</v>
      </c>
      <c r="IX63" s="27"/>
      <c r="IZ63" t="str">
        <f t="shared" si="61"/>
        <v>navette airport surathani + taxi hotel c.mai à aéroport c.mai</v>
      </c>
      <c r="JD63" s="27">
        <f t="shared" si="62"/>
        <v>0</v>
      </c>
      <c r="JE63" s="65">
        <f t="shared" si="62"/>
        <v>2800</v>
      </c>
      <c r="JH63" t="str">
        <f t="shared" si="63"/>
        <v>navette airport surathani + taxi hotel c.mai à aéroport c.mai</v>
      </c>
      <c r="JL63" s="27">
        <f t="shared" si="64"/>
        <v>0</v>
      </c>
      <c r="JM63" s="65">
        <f t="shared" si="64"/>
        <v>2800</v>
      </c>
      <c r="JP63" t="str">
        <f t="shared" si="65"/>
        <v>navette airport surathani + taxi hotel c.mai à aéroport c.mai</v>
      </c>
      <c r="JT63" s="27">
        <f t="shared" si="66"/>
        <v>0</v>
      </c>
      <c r="JU63" s="65">
        <f t="shared" si="66"/>
        <v>2800</v>
      </c>
      <c r="JW63" t="s">
        <v>488</v>
      </c>
      <c r="JX63" s="25" t="s">
        <v>545</v>
      </c>
      <c r="JZ63" s="27">
        <v>3700</v>
      </c>
      <c r="KA63" s="27">
        <v>3700</v>
      </c>
      <c r="KB63" s="27"/>
      <c r="KC63" t="s">
        <v>488</v>
      </c>
      <c r="KD63" s="25" t="s">
        <v>545</v>
      </c>
      <c r="KF63" s="27">
        <f t="shared" si="67"/>
        <v>3700</v>
      </c>
      <c r="KG63" s="65">
        <f t="shared" si="67"/>
        <v>3700</v>
      </c>
      <c r="KI63" t="s">
        <v>488</v>
      </c>
      <c r="KJ63" s="25" t="s">
        <v>545</v>
      </c>
      <c r="KL63" s="27">
        <f t="shared" si="68"/>
        <v>3700</v>
      </c>
      <c r="KM63" s="65">
        <f t="shared" si="68"/>
        <v>3700</v>
      </c>
      <c r="KO63" t="s">
        <v>488</v>
      </c>
      <c r="KP63" s="25" t="s">
        <v>545</v>
      </c>
      <c r="KR63" s="27">
        <f t="shared" si="69"/>
        <v>3700</v>
      </c>
      <c r="KS63" s="65">
        <f t="shared" si="69"/>
        <v>3700</v>
      </c>
      <c r="KV63" s="25" t="s">
        <v>546</v>
      </c>
      <c r="KW63" s="25"/>
      <c r="KX63" s="27"/>
      <c r="KY63" s="27">
        <v>3000</v>
      </c>
      <c r="KZ63" s="27"/>
      <c r="LB63" s="25" t="s">
        <v>547</v>
      </c>
      <c r="LC63" s="25"/>
      <c r="LD63" s="27">
        <f t="shared" si="70"/>
        <v>0</v>
      </c>
      <c r="LE63" s="65">
        <f t="shared" si="70"/>
        <v>3000</v>
      </c>
      <c r="LH63" t="str">
        <f t="shared" si="71"/>
        <v>Dîner aéroport</v>
      </c>
      <c r="LI63" s="25"/>
      <c r="LJ63" s="27">
        <f t="shared" si="72"/>
        <v>0</v>
      </c>
      <c r="LK63" s="65">
        <f t="shared" si="72"/>
        <v>3000</v>
      </c>
      <c r="LN63" t="str">
        <f t="shared" si="73"/>
        <v>Dîner aéroport</v>
      </c>
      <c r="LO63" s="25"/>
      <c r="LP63" s="27">
        <f t="shared" si="74"/>
        <v>0</v>
      </c>
      <c r="LQ63" s="65">
        <f t="shared" si="74"/>
        <v>3000</v>
      </c>
      <c r="LT63" s="25" t="s">
        <v>546</v>
      </c>
      <c r="LU63" s="25"/>
      <c r="LV63" s="27"/>
      <c r="LW63" s="27">
        <v>3000</v>
      </c>
      <c r="LX63" s="27"/>
      <c r="LZ63" t="str">
        <f t="shared" si="75"/>
        <v>Transfert udon à Nongkhai + bagages</v>
      </c>
      <c r="MB63" s="27">
        <f t="shared" si="76"/>
        <v>0</v>
      </c>
      <c r="MC63" s="65">
        <f t="shared" si="76"/>
        <v>3000</v>
      </c>
      <c r="MF63" t="str">
        <f t="shared" si="77"/>
        <v>Transfert udon à Nongkhai + bagages</v>
      </c>
      <c r="MH63" s="27">
        <f t="shared" si="78"/>
        <v>0</v>
      </c>
      <c r="MI63" s="65">
        <f t="shared" si="78"/>
        <v>3000</v>
      </c>
      <c r="ML63" t="str">
        <f t="shared" si="79"/>
        <v>Transfert udon à Nongkhai + bagages</v>
      </c>
      <c r="MN63" s="27">
        <f t="shared" si="80"/>
        <v>0</v>
      </c>
      <c r="MO63" s="65">
        <f t="shared" si="80"/>
        <v>3000</v>
      </c>
      <c r="MQ63" t="s">
        <v>533</v>
      </c>
      <c r="MS63" s="27">
        <v>80</v>
      </c>
      <c r="MT63" s="27">
        <v>80</v>
      </c>
      <c r="MW63" t="str">
        <f t="shared" si="81"/>
        <v>visite du wat visounnarath</v>
      </c>
      <c r="MY63" s="27">
        <f t="shared" si="82"/>
        <v>80</v>
      </c>
      <c r="MZ63" s="65">
        <f t="shared" si="82"/>
        <v>80</v>
      </c>
      <c r="NC63" t="str">
        <f t="shared" si="83"/>
        <v>visite du wat visounnarath</v>
      </c>
      <c r="NE63" s="27">
        <f t="shared" si="84"/>
        <v>80</v>
      </c>
      <c r="NF63" s="65">
        <f t="shared" si="84"/>
        <v>80</v>
      </c>
      <c r="NI63" t="str">
        <f t="shared" si="85"/>
        <v>visite du wat visounnarath</v>
      </c>
      <c r="NK63" s="27">
        <f t="shared" si="86"/>
        <v>80</v>
      </c>
      <c r="NL63" s="65">
        <f t="shared" si="86"/>
        <v>80</v>
      </c>
      <c r="NN63" s="25" t="s">
        <v>382</v>
      </c>
      <c r="NP63" s="27"/>
      <c r="NQ63" s="65">
        <v>0</v>
      </c>
      <c r="NT63" t="str">
        <f t="shared" si="87"/>
        <v>Dîner à l'hôtel</v>
      </c>
      <c r="NV63" s="27">
        <f t="shared" si="88"/>
        <v>0</v>
      </c>
      <c r="NW63" s="65">
        <f t="shared" si="88"/>
        <v>0</v>
      </c>
      <c r="NZ63" t="str">
        <f t="shared" si="89"/>
        <v>Dîner à l'hôtel</v>
      </c>
      <c r="OB63" s="27">
        <f t="shared" si="90"/>
        <v>0</v>
      </c>
      <c r="OC63" s="65">
        <f t="shared" si="90"/>
        <v>0</v>
      </c>
      <c r="OF63" t="str">
        <f t="shared" si="91"/>
        <v>Dîner à l'hôtel</v>
      </c>
      <c r="OH63" s="27">
        <f t="shared" si="92"/>
        <v>0</v>
      </c>
      <c r="OI63" s="65">
        <f t="shared" si="92"/>
        <v>0</v>
      </c>
      <c r="OL63" t="s">
        <v>434</v>
      </c>
      <c r="ON63" s="25"/>
      <c r="OO63" s="65"/>
      <c r="OR63" t="str">
        <f t="shared" si="93"/>
        <v>visite des temples l'après-midi</v>
      </c>
      <c r="OT63" s="27">
        <f t="shared" si="94"/>
        <v>0</v>
      </c>
      <c r="OU63" s="65">
        <f t="shared" si="94"/>
        <v>0</v>
      </c>
      <c r="OX63" t="str">
        <f t="shared" si="95"/>
        <v>visite des temples l'après-midi</v>
      </c>
      <c r="OZ63" s="27">
        <f t="shared" si="96"/>
        <v>0</v>
      </c>
      <c r="PA63" s="65">
        <f t="shared" si="96"/>
        <v>0</v>
      </c>
      <c r="PD63" t="str">
        <f t="shared" si="97"/>
        <v>visite des temples l'après-midi</v>
      </c>
      <c r="PF63" s="27">
        <f t="shared" si="98"/>
        <v>0</v>
      </c>
      <c r="PG63" s="65">
        <f t="shared" si="98"/>
        <v>0</v>
      </c>
      <c r="PJ63" s="25" t="s">
        <v>548</v>
      </c>
      <c r="PL63" s="65"/>
      <c r="PM63" s="65"/>
      <c r="PP63" t="str">
        <f t="shared" si="99"/>
        <v>Déjeuner en haut possible ?</v>
      </c>
      <c r="PR63">
        <f t="shared" si="100"/>
        <v>0</v>
      </c>
      <c r="PS63">
        <f t="shared" si="100"/>
        <v>0</v>
      </c>
      <c r="PV63" t="str">
        <f t="shared" si="101"/>
        <v>Déjeuner en haut possible ?</v>
      </c>
      <c r="PX63">
        <f t="shared" si="102"/>
        <v>0</v>
      </c>
      <c r="PY63">
        <f t="shared" si="102"/>
        <v>0</v>
      </c>
      <c r="QB63" t="str">
        <f t="shared" si="103"/>
        <v>Déjeuner en haut possible ?</v>
      </c>
      <c r="QD63">
        <f t="shared" si="104"/>
        <v>0</v>
      </c>
      <c r="QE63">
        <f t="shared" si="104"/>
        <v>0</v>
      </c>
      <c r="QH63" s="25" t="s">
        <v>548</v>
      </c>
      <c r="QI63" s="65"/>
      <c r="QJ63" s="65"/>
      <c r="QN63" t="str">
        <f t="shared" si="105"/>
        <v>Déjeuner en haut possible ?</v>
      </c>
      <c r="QO63">
        <f t="shared" si="105"/>
        <v>0</v>
      </c>
      <c r="QP63">
        <f t="shared" si="105"/>
        <v>0</v>
      </c>
      <c r="QT63" t="str">
        <f t="shared" si="106"/>
        <v>Déjeuner en haut possible ?</v>
      </c>
      <c r="QU63">
        <f t="shared" si="106"/>
        <v>0</v>
      </c>
      <c r="QV63">
        <f t="shared" si="106"/>
        <v>0</v>
      </c>
      <c r="QZ63" t="str">
        <f t="shared" si="107"/>
        <v>Déjeuner en haut possible ?</v>
      </c>
      <c r="RA63">
        <f t="shared" si="107"/>
        <v>0</v>
      </c>
      <c r="RB63">
        <f t="shared" si="107"/>
        <v>0</v>
      </c>
      <c r="RD63" s="25" t="s">
        <v>548</v>
      </c>
      <c r="RE63" s="65"/>
      <c r="RF63" s="65"/>
      <c r="RI63" t="str">
        <f t="shared" si="108"/>
        <v>Déjeuner en haut possible ?</v>
      </c>
      <c r="RJ63">
        <f t="shared" si="108"/>
        <v>0</v>
      </c>
      <c r="RK63">
        <f t="shared" si="108"/>
        <v>0</v>
      </c>
      <c r="RN63" t="str">
        <f t="shared" si="109"/>
        <v>Déjeuner en haut possible ?</v>
      </c>
      <c r="RO63">
        <f t="shared" si="109"/>
        <v>0</v>
      </c>
      <c r="RP63">
        <f t="shared" si="109"/>
        <v>0</v>
      </c>
      <c r="RS63" t="str">
        <f t="shared" si="110"/>
        <v>Déjeuner en haut possible ?</v>
      </c>
      <c r="RT63">
        <f t="shared" si="110"/>
        <v>0</v>
      </c>
      <c r="RU63">
        <f t="shared" si="110"/>
        <v>0</v>
      </c>
      <c r="RW63" t="s">
        <v>299</v>
      </c>
      <c r="RX63" s="27"/>
      <c r="RY63" s="27">
        <v>2300</v>
      </c>
      <c r="SA63">
        <f t="shared" si="111"/>
        <v>0</v>
      </c>
      <c r="SB63" t="str">
        <f t="shared" si="111"/>
        <v>van à la journée</v>
      </c>
      <c r="SC63">
        <f t="shared" si="111"/>
        <v>0</v>
      </c>
      <c r="SD63">
        <f t="shared" si="111"/>
        <v>2300</v>
      </c>
      <c r="SF63">
        <f t="shared" si="112"/>
        <v>0</v>
      </c>
      <c r="SG63" t="str">
        <f t="shared" si="112"/>
        <v>van à la journée</v>
      </c>
      <c r="SH63">
        <f t="shared" si="112"/>
        <v>0</v>
      </c>
      <c r="SI63">
        <f t="shared" si="112"/>
        <v>2300</v>
      </c>
      <c r="SK63">
        <f t="shared" si="113"/>
        <v>0</v>
      </c>
      <c r="SL63" t="str">
        <f t="shared" si="113"/>
        <v>van à la journée</v>
      </c>
      <c r="SM63">
        <f t="shared" si="113"/>
        <v>0</v>
      </c>
      <c r="SN63">
        <f t="shared" si="113"/>
        <v>2300</v>
      </c>
      <c r="SR63" s="25" t="s">
        <v>549</v>
      </c>
      <c r="SS63" s="65">
        <v>100</v>
      </c>
      <c r="ST63" s="65"/>
      <c r="SW63" t="str">
        <f t="shared" si="114"/>
        <v>14h visite du grand temple et de la vieille ville</v>
      </c>
      <c r="SX63">
        <f t="shared" si="114"/>
        <v>100</v>
      </c>
      <c r="SY63">
        <f t="shared" si="114"/>
        <v>0</v>
      </c>
      <c r="TB63" t="str">
        <f t="shared" si="115"/>
        <v>14h visite du grand temple et de la vieille ville</v>
      </c>
      <c r="TC63">
        <f t="shared" si="115"/>
        <v>100</v>
      </c>
      <c r="TD63">
        <f t="shared" si="115"/>
        <v>0</v>
      </c>
      <c r="TG63" t="str">
        <f t="shared" si="116"/>
        <v>14h visite du grand temple et de la vieille ville</v>
      </c>
      <c r="TH63">
        <f t="shared" si="116"/>
        <v>100</v>
      </c>
      <c r="TI63">
        <f t="shared" si="116"/>
        <v>0</v>
      </c>
    </row>
    <row r="64" spans="1:529" x14ac:dyDescent="0.25">
      <c r="B64" t="s">
        <v>355</v>
      </c>
      <c r="F64" s="27"/>
      <c r="G64" s="27">
        <v>0</v>
      </c>
      <c r="I64" t="str">
        <f t="shared" si="1"/>
        <v/>
      </c>
      <c r="J64" t="str">
        <f t="shared" si="2"/>
        <v>Dîner le soir à l'hôtel ou à proximité</v>
      </c>
      <c r="N64" s="27">
        <f t="shared" si="3"/>
        <v>0</v>
      </c>
      <c r="O64" s="27">
        <f t="shared" si="3"/>
        <v>0</v>
      </c>
      <c r="P64" s="27"/>
      <c r="Q64" t="str">
        <f t="shared" si="4"/>
        <v/>
      </c>
      <c r="R64" t="str">
        <f t="shared" si="4"/>
        <v>Dîner le soir à l'hôtel ou à proximité</v>
      </c>
      <c r="V64" s="27">
        <f t="shared" si="5"/>
        <v>0</v>
      </c>
      <c r="W64" s="27">
        <f t="shared" si="5"/>
        <v>0</v>
      </c>
      <c r="X64" s="27"/>
      <c r="Y64" t="str">
        <f t="shared" si="6"/>
        <v/>
      </c>
      <c r="Z64" t="str">
        <f t="shared" si="6"/>
        <v>Dîner le soir à l'hôtel ou à proximité</v>
      </c>
      <c r="AD64" s="27">
        <f t="shared" si="7"/>
        <v>0</v>
      </c>
      <c r="AE64" s="27">
        <f t="shared" si="7"/>
        <v>0</v>
      </c>
      <c r="AG64" t="s">
        <v>482</v>
      </c>
      <c r="AI64" s="27">
        <v>900</v>
      </c>
      <c r="AJ64" s="27">
        <v>400</v>
      </c>
      <c r="AK64" s="27"/>
      <c r="AL64" t="str">
        <f t="shared" si="8"/>
        <v/>
      </c>
      <c r="AM64" t="str">
        <f t="shared" si="9"/>
        <v>à midi : départ pour la croisière visite des îles</v>
      </c>
      <c r="AO64" s="27">
        <f t="shared" si="10"/>
        <v>900</v>
      </c>
      <c r="AP64" s="27">
        <f t="shared" si="10"/>
        <v>400</v>
      </c>
      <c r="AQ64" s="27"/>
      <c r="AR64" t="str">
        <f t="shared" si="11"/>
        <v/>
      </c>
      <c r="AS64" t="str">
        <f t="shared" si="11"/>
        <v>à midi : départ pour la croisière visite des îles</v>
      </c>
      <c r="AU64" s="27">
        <f t="shared" si="12"/>
        <v>900</v>
      </c>
      <c r="AV64" s="27">
        <f t="shared" si="12"/>
        <v>400</v>
      </c>
      <c r="AW64" s="27"/>
      <c r="AX64" t="str">
        <f t="shared" si="13"/>
        <v/>
      </c>
      <c r="AY64" t="str">
        <f t="shared" si="13"/>
        <v>à midi : départ pour la croisière visite des îles</v>
      </c>
      <c r="BA64" s="27">
        <f t="shared" si="14"/>
        <v>900</v>
      </c>
      <c r="BB64" s="27">
        <f t="shared" si="14"/>
        <v>400</v>
      </c>
      <c r="BC64" s="27"/>
      <c r="BE64" t="s">
        <v>550</v>
      </c>
      <c r="BG64" s="27">
        <v>0</v>
      </c>
      <c r="BH64" s="65"/>
      <c r="BI64" t="str">
        <f t="shared" si="15"/>
        <v/>
      </c>
      <c r="BJ64" t="str">
        <f t="shared" si="16"/>
        <v>Dîner près du Mékong</v>
      </c>
      <c r="BK64" s="27">
        <f t="shared" si="16"/>
        <v>0</v>
      </c>
      <c r="BL64" s="27">
        <f t="shared" si="16"/>
        <v>0</v>
      </c>
      <c r="BM64" s="27"/>
      <c r="BN64" t="str">
        <f t="shared" si="17"/>
        <v/>
      </c>
      <c r="BO64" t="str">
        <f t="shared" si="17"/>
        <v>Dîner près du Mékong</v>
      </c>
      <c r="BP64" s="27">
        <f t="shared" si="17"/>
        <v>0</v>
      </c>
      <c r="BQ64" s="27">
        <f t="shared" si="17"/>
        <v>0</v>
      </c>
      <c r="BR64" s="27"/>
      <c r="BS64" s="27" t="str">
        <f t="shared" si="18"/>
        <v/>
      </c>
      <c r="BT64" t="str">
        <f t="shared" si="18"/>
        <v>Dîner près du Mékong</v>
      </c>
      <c r="BU64" s="27">
        <f t="shared" si="18"/>
        <v>0</v>
      </c>
      <c r="BV64" s="27">
        <f t="shared" si="18"/>
        <v>0</v>
      </c>
      <c r="BX64" t="s">
        <v>551</v>
      </c>
      <c r="BY64" s="27">
        <v>50</v>
      </c>
      <c r="BZ64" s="27">
        <v>0</v>
      </c>
      <c r="CA64" s="65"/>
      <c r="CB64" t="str">
        <f t="shared" si="19"/>
        <v/>
      </c>
      <c r="CC64" t="str">
        <f t="shared" si="20"/>
        <v>Après midi: sala keoku + 2 temples</v>
      </c>
      <c r="CD64" s="27">
        <f t="shared" si="20"/>
        <v>50</v>
      </c>
      <c r="CE64" s="27">
        <f t="shared" si="20"/>
        <v>0</v>
      </c>
      <c r="CF64" s="27"/>
      <c r="CG64" t="str">
        <f t="shared" si="21"/>
        <v/>
      </c>
      <c r="CH64" t="str">
        <f t="shared" si="21"/>
        <v>Après midi: sala keoku + 2 temples</v>
      </c>
      <c r="CI64" s="27">
        <f t="shared" si="22"/>
        <v>50</v>
      </c>
      <c r="CJ64" s="27">
        <f t="shared" si="23"/>
        <v>0</v>
      </c>
      <c r="CK64" s="27"/>
      <c r="CL64" t="str">
        <f t="shared" si="24"/>
        <v/>
      </c>
      <c r="CM64" t="str">
        <f t="shared" si="24"/>
        <v>Après midi: sala keoku + 2 temples</v>
      </c>
      <c r="CN64" s="27">
        <f t="shared" si="24"/>
        <v>50</v>
      </c>
      <c r="CO64" s="27">
        <f t="shared" si="24"/>
        <v>0</v>
      </c>
      <c r="CP64" s="27"/>
      <c r="CR64" t="s">
        <v>552</v>
      </c>
      <c r="CS64" s="27"/>
      <c r="CT64" s="27">
        <v>0</v>
      </c>
      <c r="CU64" s="65"/>
      <c r="CV64" t="str">
        <f t="shared" si="25"/>
        <v/>
      </c>
      <c r="CW64" t="str">
        <f t="shared" si="26"/>
        <v>Dîner à l'hôtel ou aux environs</v>
      </c>
      <c r="CX64" s="27">
        <f t="shared" si="26"/>
        <v>0</v>
      </c>
      <c r="CY64" s="27">
        <f t="shared" si="26"/>
        <v>0</v>
      </c>
      <c r="CZ64" s="27"/>
      <c r="DA64" t="str">
        <f t="shared" si="27"/>
        <v/>
      </c>
      <c r="DB64" t="str">
        <f t="shared" si="28"/>
        <v>Dîner à l'hôtel ou aux environs</v>
      </c>
      <c r="DC64" s="27">
        <f t="shared" si="28"/>
        <v>0</v>
      </c>
      <c r="DD64" s="27">
        <f t="shared" si="28"/>
        <v>0</v>
      </c>
      <c r="DE64" s="27"/>
      <c r="DF64" t="str">
        <f t="shared" si="29"/>
        <v/>
      </c>
      <c r="DG64" t="str">
        <f t="shared" si="30"/>
        <v>Dîner à l'hôtel ou aux environs</v>
      </c>
      <c r="DH64" s="27">
        <f t="shared" si="30"/>
        <v>0</v>
      </c>
      <c r="DI64" s="27">
        <f t="shared" si="30"/>
        <v>0</v>
      </c>
      <c r="DJ64" s="27"/>
      <c r="DL64" t="s">
        <v>552</v>
      </c>
      <c r="DM64" s="27"/>
      <c r="DN64" s="27">
        <v>0</v>
      </c>
      <c r="DP64" t="str">
        <f t="shared" si="31"/>
        <v/>
      </c>
      <c r="DQ64" t="str">
        <f t="shared" si="32"/>
        <v>Dîner à l'hôtel ou aux environs</v>
      </c>
      <c r="DR64" s="27">
        <f t="shared" si="32"/>
        <v>0</v>
      </c>
      <c r="DS64" s="27">
        <f t="shared" si="32"/>
        <v>0</v>
      </c>
      <c r="DU64" t="str">
        <f t="shared" si="33"/>
        <v/>
      </c>
      <c r="DV64" t="str">
        <f t="shared" si="33"/>
        <v>Dîner à l'hôtel ou aux environs</v>
      </c>
      <c r="DW64" s="27">
        <f t="shared" si="33"/>
        <v>0</v>
      </c>
      <c r="DX64" s="27">
        <f t="shared" si="33"/>
        <v>0</v>
      </c>
      <c r="DZ64" t="str">
        <f t="shared" si="34"/>
        <v/>
      </c>
      <c r="EA64" t="str">
        <f t="shared" si="34"/>
        <v>Dîner à l'hôtel ou aux environs</v>
      </c>
      <c r="EB64" s="27">
        <f t="shared" si="34"/>
        <v>0</v>
      </c>
      <c r="EC64" s="27">
        <f t="shared" si="34"/>
        <v>0</v>
      </c>
      <c r="EF64" t="s">
        <v>496</v>
      </c>
      <c r="EG64" s="27">
        <v>1020</v>
      </c>
      <c r="EH64" s="27">
        <v>0</v>
      </c>
      <c r="EJ64" t="str">
        <f t="shared" si="35"/>
        <v/>
      </c>
      <c r="EK64" t="str">
        <f t="shared" si="36"/>
        <v>zzz hostel don muang + transfert aéroport</v>
      </c>
      <c r="EL64" s="27">
        <f t="shared" si="36"/>
        <v>1020</v>
      </c>
      <c r="EM64" s="27">
        <f t="shared" si="36"/>
        <v>0</v>
      </c>
      <c r="EO64" t="str">
        <f t="shared" si="37"/>
        <v/>
      </c>
      <c r="EP64" t="str">
        <f t="shared" si="37"/>
        <v>zzz hostel don muang + transfert aéroport</v>
      </c>
      <c r="EQ64" s="27">
        <f t="shared" si="37"/>
        <v>1020</v>
      </c>
      <c r="ER64" s="27">
        <f t="shared" si="37"/>
        <v>0</v>
      </c>
      <c r="ET64" t="str">
        <f t="shared" si="38"/>
        <v/>
      </c>
      <c r="EU64" t="str">
        <f t="shared" si="38"/>
        <v>zzz hostel don muang + transfert aéroport</v>
      </c>
      <c r="EV64" s="27">
        <f t="shared" si="38"/>
        <v>1020</v>
      </c>
      <c r="EW64" s="27">
        <f t="shared" si="38"/>
        <v>0</v>
      </c>
      <c r="EZ64" t="s">
        <v>496</v>
      </c>
      <c r="FA64" s="27">
        <v>1020</v>
      </c>
      <c r="FB64" s="27">
        <v>0</v>
      </c>
      <c r="FD64" t="str">
        <f t="shared" si="39"/>
        <v/>
      </c>
      <c r="FE64" t="str">
        <f t="shared" si="40"/>
        <v>zzz hostel don muang + transfert aéroport</v>
      </c>
      <c r="FF64" s="27">
        <f t="shared" si="40"/>
        <v>1020</v>
      </c>
      <c r="FG64" s="27">
        <f t="shared" si="40"/>
        <v>0</v>
      </c>
      <c r="FI64" t="str">
        <f t="shared" si="41"/>
        <v/>
      </c>
      <c r="FJ64" t="str">
        <f t="shared" si="41"/>
        <v>zzz hostel don muang + transfert aéroport</v>
      </c>
      <c r="FK64" s="27">
        <f t="shared" si="41"/>
        <v>1020</v>
      </c>
      <c r="FL64" s="27">
        <f t="shared" si="41"/>
        <v>0</v>
      </c>
      <c r="FN64" t="str">
        <f t="shared" si="42"/>
        <v/>
      </c>
      <c r="FO64" t="str">
        <f t="shared" si="42"/>
        <v>zzz hostel don muang + transfert aéroport</v>
      </c>
      <c r="FP64" s="27">
        <f t="shared" si="42"/>
        <v>1020</v>
      </c>
      <c r="FQ64" s="27">
        <f t="shared" si="42"/>
        <v>0</v>
      </c>
      <c r="FS64" t="s">
        <v>496</v>
      </c>
      <c r="FT64" s="27">
        <v>1020</v>
      </c>
      <c r="FU64" s="27">
        <v>0</v>
      </c>
      <c r="FW64" t="str">
        <f t="shared" si="43"/>
        <v/>
      </c>
      <c r="FX64" t="str">
        <f t="shared" si="44"/>
        <v>zzz hostel don muang + transfert aéroport</v>
      </c>
      <c r="FY64" s="27">
        <f t="shared" si="44"/>
        <v>1020</v>
      </c>
      <c r="FZ64" s="27">
        <f t="shared" si="44"/>
        <v>0</v>
      </c>
      <c r="GB64" t="str">
        <f t="shared" si="45"/>
        <v/>
      </c>
      <c r="GC64" t="str">
        <f t="shared" si="45"/>
        <v>zzz hostel don muang + transfert aéroport</v>
      </c>
      <c r="GD64" s="27">
        <f t="shared" si="45"/>
        <v>1020</v>
      </c>
      <c r="GE64" s="27">
        <f t="shared" si="45"/>
        <v>0</v>
      </c>
      <c r="GG64" t="str">
        <f t="shared" si="46"/>
        <v/>
      </c>
      <c r="GH64" t="str">
        <f t="shared" si="46"/>
        <v>zzz hostel don muang + transfert aéroport</v>
      </c>
      <c r="GI64" s="27">
        <f t="shared" si="46"/>
        <v>1020</v>
      </c>
      <c r="GJ64" s="27">
        <f t="shared" si="46"/>
        <v>0</v>
      </c>
      <c r="GL64" t="s">
        <v>496</v>
      </c>
      <c r="GM64" s="27">
        <v>1020</v>
      </c>
      <c r="GN64" s="27">
        <v>0</v>
      </c>
      <c r="GP64" t="str">
        <f t="shared" si="47"/>
        <v/>
      </c>
      <c r="GQ64" t="str">
        <f t="shared" si="48"/>
        <v>zzz hostel don muang + transfert aéroport</v>
      </c>
      <c r="GR64" s="27">
        <f t="shared" si="48"/>
        <v>1020</v>
      </c>
      <c r="GS64" s="27">
        <f t="shared" si="48"/>
        <v>0</v>
      </c>
      <c r="GU64" t="str">
        <f t="shared" si="49"/>
        <v/>
      </c>
      <c r="GV64" t="str">
        <f t="shared" si="49"/>
        <v>zzz hostel don muang + transfert aéroport</v>
      </c>
      <c r="GW64" s="27">
        <f t="shared" si="49"/>
        <v>1020</v>
      </c>
      <c r="GX64" s="27">
        <f t="shared" si="49"/>
        <v>0</v>
      </c>
      <c r="GZ64" t="str">
        <f t="shared" si="50"/>
        <v/>
      </c>
      <c r="HA64" t="str">
        <f t="shared" si="50"/>
        <v>zzz hostel don muang + transfert aéroport</v>
      </c>
      <c r="HB64" s="27">
        <f t="shared" si="50"/>
        <v>1020</v>
      </c>
      <c r="HC64" s="27">
        <f t="shared" si="50"/>
        <v>0</v>
      </c>
      <c r="HE64" t="s">
        <v>553</v>
      </c>
      <c r="HF64" s="27">
        <v>1600</v>
      </c>
      <c r="HG64" s="27">
        <v>0</v>
      </c>
      <c r="HI64" t="str">
        <f t="shared" si="51"/>
        <v/>
      </c>
      <c r="HJ64" t="str">
        <f t="shared" si="52"/>
        <v>Hôtel good time resort</v>
      </c>
      <c r="HK64">
        <f t="shared" si="52"/>
        <v>1600</v>
      </c>
      <c r="HL64">
        <f t="shared" si="52"/>
        <v>0</v>
      </c>
      <c r="HN64" t="str">
        <f t="shared" si="53"/>
        <v/>
      </c>
      <c r="HO64" t="str">
        <f t="shared" si="53"/>
        <v>Hôtel good time resort</v>
      </c>
      <c r="HP64">
        <f t="shared" si="53"/>
        <v>1600</v>
      </c>
      <c r="HQ64">
        <f t="shared" si="53"/>
        <v>0</v>
      </c>
      <c r="HS64" t="str">
        <f t="shared" si="54"/>
        <v/>
      </c>
      <c r="HT64" t="str">
        <f t="shared" si="54"/>
        <v>Hôtel good time resort</v>
      </c>
      <c r="HU64">
        <f t="shared" si="54"/>
        <v>1600</v>
      </c>
      <c r="HV64">
        <f t="shared" si="54"/>
        <v>0</v>
      </c>
      <c r="HX64" t="s">
        <v>553</v>
      </c>
      <c r="HY64" s="27">
        <v>1600</v>
      </c>
      <c r="HZ64" s="27">
        <v>0</v>
      </c>
      <c r="IB64" t="str">
        <f t="shared" si="55"/>
        <v/>
      </c>
      <c r="IC64" t="str">
        <f t="shared" si="56"/>
        <v>Hôtel good time resort</v>
      </c>
      <c r="ID64">
        <f t="shared" si="56"/>
        <v>1600</v>
      </c>
      <c r="IE64">
        <f t="shared" si="56"/>
        <v>0</v>
      </c>
      <c r="IG64" t="str">
        <f t="shared" si="57"/>
        <v/>
      </c>
      <c r="IH64" t="str">
        <f t="shared" si="58"/>
        <v>Hôtel good time resort</v>
      </c>
      <c r="II64">
        <f t="shared" si="58"/>
        <v>1600</v>
      </c>
      <c r="IJ64">
        <f t="shared" si="58"/>
        <v>0</v>
      </c>
      <c r="IL64" t="str">
        <f t="shared" si="59"/>
        <v/>
      </c>
      <c r="IM64" t="str">
        <f t="shared" si="60"/>
        <v>Hôtel good time resort</v>
      </c>
      <c r="IN64">
        <f t="shared" si="60"/>
        <v>1600</v>
      </c>
      <c r="IO64">
        <f t="shared" si="60"/>
        <v>0</v>
      </c>
      <c r="IR64" s="25" t="s">
        <v>554</v>
      </c>
      <c r="IV64" s="27">
        <v>1200</v>
      </c>
      <c r="IW64" s="27">
        <v>0</v>
      </c>
      <c r="IX64" s="27" t="s">
        <v>555</v>
      </c>
      <c r="IZ64" t="str">
        <f t="shared" si="61"/>
        <v>Hôtel Khao Sok Jungle Resort</v>
      </c>
      <c r="JD64" s="27">
        <f t="shared" si="62"/>
        <v>1200</v>
      </c>
      <c r="JE64" s="65">
        <f t="shared" si="62"/>
        <v>0</v>
      </c>
      <c r="JH64" t="str">
        <f t="shared" si="63"/>
        <v>Hôtel Khao Sok Jungle Resort</v>
      </c>
      <c r="JL64" s="27">
        <f t="shared" si="64"/>
        <v>1200</v>
      </c>
      <c r="JM64" s="65">
        <f t="shared" si="64"/>
        <v>0</v>
      </c>
      <c r="JP64" t="str">
        <f t="shared" si="65"/>
        <v>Hôtel Khao Sok Jungle Resort</v>
      </c>
      <c r="JT64" s="27">
        <f t="shared" si="66"/>
        <v>1200</v>
      </c>
      <c r="JU64" s="65">
        <f t="shared" si="66"/>
        <v>0</v>
      </c>
      <c r="JX64" s="25" t="s">
        <v>544</v>
      </c>
      <c r="JZ64" s="27"/>
      <c r="KA64" s="27">
        <v>2800</v>
      </c>
      <c r="KB64" s="27"/>
      <c r="KD64" s="25" t="s">
        <v>544</v>
      </c>
      <c r="KF64" s="27">
        <f t="shared" si="67"/>
        <v>0</v>
      </c>
      <c r="KG64" s="65">
        <f t="shared" si="67"/>
        <v>2800</v>
      </c>
      <c r="KJ64" s="25" t="s">
        <v>544</v>
      </c>
      <c r="KL64" s="27">
        <f t="shared" si="68"/>
        <v>0</v>
      </c>
      <c r="KM64" s="65">
        <f t="shared" si="68"/>
        <v>2800</v>
      </c>
      <c r="KP64" s="25" t="s">
        <v>544</v>
      </c>
      <c r="KR64" s="27">
        <f t="shared" si="69"/>
        <v>0</v>
      </c>
      <c r="KS64" s="65">
        <f t="shared" si="69"/>
        <v>2800</v>
      </c>
      <c r="KV64" t="s">
        <v>317</v>
      </c>
      <c r="KX64" s="65">
        <v>1200</v>
      </c>
      <c r="KY64" s="27"/>
      <c r="KZ64" s="27" t="s">
        <v>555</v>
      </c>
      <c r="LB64" t="s">
        <v>317</v>
      </c>
      <c r="LD64" s="27">
        <f t="shared" si="70"/>
        <v>1200</v>
      </c>
      <c r="LE64" s="65">
        <f t="shared" si="70"/>
        <v>0</v>
      </c>
      <c r="LH64" t="str">
        <f t="shared" si="71"/>
        <v>Hôtel park and pool villa</v>
      </c>
      <c r="LJ64" s="27">
        <f t="shared" si="72"/>
        <v>1200</v>
      </c>
      <c r="LK64" s="65">
        <f t="shared" si="72"/>
        <v>0</v>
      </c>
      <c r="LN64" t="str">
        <f t="shared" si="73"/>
        <v>Hôtel park and pool villa</v>
      </c>
      <c r="LP64" s="27">
        <f t="shared" si="74"/>
        <v>1200</v>
      </c>
      <c r="LQ64" s="65">
        <f t="shared" si="74"/>
        <v>0</v>
      </c>
      <c r="LT64" t="s">
        <v>317</v>
      </c>
      <c r="LV64" s="65">
        <v>1200</v>
      </c>
      <c r="LW64" s="27"/>
      <c r="LX64" s="27" t="s">
        <v>555</v>
      </c>
      <c r="LZ64" t="str">
        <f t="shared" si="75"/>
        <v>Hôtel park and pool villa</v>
      </c>
      <c r="MB64" s="27">
        <f t="shared" si="76"/>
        <v>1200</v>
      </c>
      <c r="MC64" s="65">
        <f t="shared" si="76"/>
        <v>0</v>
      </c>
      <c r="MF64" t="str">
        <f t="shared" si="77"/>
        <v>Hôtel park and pool villa</v>
      </c>
      <c r="MH64" s="27">
        <f t="shared" si="78"/>
        <v>1200</v>
      </c>
      <c r="MI64" s="65">
        <f t="shared" si="78"/>
        <v>0</v>
      </c>
      <c r="ML64" t="str">
        <f t="shared" si="79"/>
        <v>Hôtel park and pool villa</v>
      </c>
      <c r="MN64" s="27">
        <f t="shared" si="80"/>
        <v>1200</v>
      </c>
      <c r="MO64" s="65">
        <f t="shared" si="80"/>
        <v>0</v>
      </c>
      <c r="MQ64" t="s">
        <v>538</v>
      </c>
      <c r="MS64" s="27"/>
      <c r="MT64" s="27">
        <v>0</v>
      </c>
      <c r="MW64" t="str">
        <f t="shared" si="81"/>
        <v>Déjeuner près de Mékong</v>
      </c>
      <c r="MY64" s="27">
        <f t="shared" si="82"/>
        <v>0</v>
      </c>
      <c r="MZ64" s="65">
        <f t="shared" si="82"/>
        <v>0</v>
      </c>
      <c r="NC64" t="str">
        <f t="shared" si="83"/>
        <v>Déjeuner près de Mékong</v>
      </c>
      <c r="NE64" s="27">
        <f t="shared" si="84"/>
        <v>0</v>
      </c>
      <c r="NF64" s="65">
        <f t="shared" si="84"/>
        <v>0</v>
      </c>
      <c r="NI64" t="str">
        <f t="shared" si="85"/>
        <v>Déjeuner près de Mékong</v>
      </c>
      <c r="NK64" s="27">
        <f t="shared" si="86"/>
        <v>0</v>
      </c>
      <c r="NL64" s="65">
        <f t="shared" si="86"/>
        <v>0</v>
      </c>
      <c r="NN64" s="25" t="s">
        <v>389</v>
      </c>
      <c r="NP64" s="27">
        <v>250</v>
      </c>
      <c r="NQ64" s="65">
        <v>500</v>
      </c>
      <c r="NT64" t="str">
        <f t="shared" si="87"/>
        <v xml:space="preserve">Location motos </v>
      </c>
      <c r="NV64" s="27">
        <f t="shared" si="88"/>
        <v>250</v>
      </c>
      <c r="NW64" s="65">
        <f t="shared" si="88"/>
        <v>500</v>
      </c>
      <c r="NZ64" t="str">
        <f t="shared" si="89"/>
        <v xml:space="preserve">Location motos </v>
      </c>
      <c r="OB64" s="27">
        <f t="shared" si="90"/>
        <v>250</v>
      </c>
      <c r="OC64" s="65">
        <f t="shared" si="90"/>
        <v>500</v>
      </c>
      <c r="OF64" t="str">
        <f t="shared" si="91"/>
        <v xml:space="preserve">Location motos </v>
      </c>
      <c r="OH64" s="27">
        <f t="shared" si="92"/>
        <v>250</v>
      </c>
      <c r="OI64" s="65">
        <f t="shared" si="92"/>
        <v>500</v>
      </c>
      <c r="OL64" t="s">
        <v>445</v>
      </c>
      <c r="ON64" s="25">
        <v>300</v>
      </c>
      <c r="OO64" s="65">
        <v>0</v>
      </c>
      <c r="OR64" t="str">
        <f t="shared" si="93"/>
        <v>entrées des temples</v>
      </c>
      <c r="OT64" s="27">
        <f t="shared" si="94"/>
        <v>300</v>
      </c>
      <c r="OU64" s="65">
        <f t="shared" si="94"/>
        <v>0</v>
      </c>
      <c r="OX64" t="str">
        <f t="shared" si="95"/>
        <v>entrées des temples</v>
      </c>
      <c r="OZ64" s="27">
        <f t="shared" si="96"/>
        <v>300</v>
      </c>
      <c r="PA64" s="65">
        <f t="shared" si="96"/>
        <v>0</v>
      </c>
      <c r="PD64" t="str">
        <f t="shared" si="97"/>
        <v>entrées des temples</v>
      </c>
      <c r="PF64" s="27">
        <f t="shared" si="98"/>
        <v>300</v>
      </c>
      <c r="PG64" s="65">
        <f t="shared" si="98"/>
        <v>0</v>
      </c>
      <c r="PI64" t="s">
        <v>488</v>
      </c>
      <c r="PJ64" t="s">
        <v>556</v>
      </c>
      <c r="PL64" s="27"/>
      <c r="PM64" s="27"/>
      <c r="PO64" t="s">
        <v>488</v>
      </c>
      <c r="PP64" t="str">
        <f t="shared" si="99"/>
        <v>Départ à 8h pour les caves du château de Loei</v>
      </c>
      <c r="PR64">
        <f t="shared" si="100"/>
        <v>0</v>
      </c>
      <c r="PS64">
        <f t="shared" si="100"/>
        <v>0</v>
      </c>
      <c r="PU64" t="s">
        <v>488</v>
      </c>
      <c r="PV64" t="str">
        <f t="shared" si="101"/>
        <v>Départ à 8h pour les caves du château de Loei</v>
      </c>
      <c r="PX64">
        <f t="shared" si="102"/>
        <v>0</v>
      </c>
      <c r="PY64">
        <f t="shared" si="102"/>
        <v>0</v>
      </c>
      <c r="QA64" t="s">
        <v>488</v>
      </c>
      <c r="QB64" t="str">
        <f t="shared" si="103"/>
        <v>Départ à 8h pour les caves du château de Loei</v>
      </c>
      <c r="QD64">
        <f t="shared" si="104"/>
        <v>0</v>
      </c>
      <c r="QE64">
        <f t="shared" si="104"/>
        <v>0</v>
      </c>
      <c r="QG64" t="s">
        <v>488</v>
      </c>
      <c r="QH64" t="s">
        <v>556</v>
      </c>
      <c r="QI64" s="27"/>
      <c r="QJ64" s="27"/>
      <c r="QM64" t="s">
        <v>488</v>
      </c>
      <c r="QN64" t="str">
        <f t="shared" si="105"/>
        <v>Départ à 8h pour les caves du château de Loei</v>
      </c>
      <c r="QO64">
        <f t="shared" si="105"/>
        <v>0</v>
      </c>
      <c r="QP64">
        <f t="shared" si="105"/>
        <v>0</v>
      </c>
      <c r="QS64" t="s">
        <v>488</v>
      </c>
      <c r="QT64" t="str">
        <f t="shared" si="106"/>
        <v>Départ à 8h pour les caves du château de Loei</v>
      </c>
      <c r="QU64">
        <f t="shared" si="106"/>
        <v>0</v>
      </c>
      <c r="QV64">
        <f t="shared" si="106"/>
        <v>0</v>
      </c>
      <c r="QY64" t="s">
        <v>488</v>
      </c>
      <c r="QZ64" t="str">
        <f t="shared" si="107"/>
        <v>Départ à 8h pour les caves du château de Loei</v>
      </c>
      <c r="RA64">
        <f t="shared" si="107"/>
        <v>0</v>
      </c>
      <c r="RB64">
        <f t="shared" si="107"/>
        <v>0</v>
      </c>
      <c r="RC64" t="s">
        <v>488</v>
      </c>
      <c r="RD64" t="s">
        <v>556</v>
      </c>
      <c r="RE64" s="27"/>
      <c r="RF64" s="27"/>
      <c r="RH64" t="s">
        <v>488</v>
      </c>
      <c r="RI64" t="str">
        <f t="shared" si="108"/>
        <v>Départ à 8h pour les caves du château de Loei</v>
      </c>
      <c r="RJ64">
        <f t="shared" si="108"/>
        <v>0</v>
      </c>
      <c r="RK64">
        <f t="shared" si="108"/>
        <v>0</v>
      </c>
      <c r="RM64" t="s">
        <v>488</v>
      </c>
      <c r="RN64" t="str">
        <f t="shared" si="109"/>
        <v>Départ à 8h pour les caves du château de Loei</v>
      </c>
      <c r="RO64">
        <f t="shared" si="109"/>
        <v>0</v>
      </c>
      <c r="RP64">
        <f t="shared" si="109"/>
        <v>0</v>
      </c>
      <c r="RR64" t="s">
        <v>488</v>
      </c>
      <c r="RS64" t="str">
        <f t="shared" si="110"/>
        <v>Départ à 8h pour les caves du château de Loei</v>
      </c>
      <c r="RT64">
        <f t="shared" si="110"/>
        <v>0</v>
      </c>
      <c r="RU64">
        <f t="shared" si="110"/>
        <v>0</v>
      </c>
      <c r="RW64" t="s">
        <v>255</v>
      </c>
      <c r="RX64">
        <v>1080</v>
      </c>
      <c r="SA64">
        <f t="shared" si="111"/>
        <v>0</v>
      </c>
      <c r="SB64" t="str">
        <f t="shared" si="111"/>
        <v>park &amp; pool resort</v>
      </c>
      <c r="SC64">
        <f t="shared" si="111"/>
        <v>1080</v>
      </c>
      <c r="SD64">
        <f t="shared" si="111"/>
        <v>0</v>
      </c>
      <c r="SF64">
        <f t="shared" si="112"/>
        <v>0</v>
      </c>
      <c r="SG64" t="str">
        <f t="shared" si="112"/>
        <v>park &amp; pool resort</v>
      </c>
      <c r="SH64">
        <f t="shared" si="112"/>
        <v>1080</v>
      </c>
      <c r="SI64">
        <f t="shared" si="112"/>
        <v>0</v>
      </c>
      <c r="SK64">
        <f t="shared" si="113"/>
        <v>0</v>
      </c>
      <c r="SL64" t="str">
        <f t="shared" si="113"/>
        <v>park &amp; pool resort</v>
      </c>
      <c r="SM64">
        <f t="shared" si="113"/>
        <v>1080</v>
      </c>
      <c r="SN64">
        <f t="shared" si="113"/>
        <v>0</v>
      </c>
      <c r="SR64" s="25" t="s">
        <v>540</v>
      </c>
      <c r="SS64" s="65">
        <v>100</v>
      </c>
      <c r="ST64" s="65"/>
      <c r="SW64" t="str">
        <f t="shared" si="114"/>
        <v>Fin d'après midi : bamboo bridge + sœurs tisserandes</v>
      </c>
      <c r="SX64">
        <f t="shared" si="114"/>
        <v>100</v>
      </c>
      <c r="SY64">
        <f t="shared" si="114"/>
        <v>0</v>
      </c>
      <c r="TB64" t="str">
        <f t="shared" si="115"/>
        <v>Fin d'après midi : bamboo bridge + sœurs tisserandes</v>
      </c>
      <c r="TC64">
        <f t="shared" si="115"/>
        <v>100</v>
      </c>
      <c r="TD64">
        <f t="shared" si="115"/>
        <v>0</v>
      </c>
      <c r="TG64" t="str">
        <f t="shared" si="116"/>
        <v>Fin d'après midi : bamboo bridge + sœurs tisserandes</v>
      </c>
      <c r="TH64">
        <f t="shared" si="116"/>
        <v>100</v>
      </c>
      <c r="TI64">
        <f t="shared" si="116"/>
        <v>0</v>
      </c>
    </row>
    <row r="65" spans="1:529" x14ac:dyDescent="0.25">
      <c r="B65" t="s">
        <v>427</v>
      </c>
      <c r="F65" s="27">
        <v>3700</v>
      </c>
      <c r="G65" s="27">
        <v>0</v>
      </c>
      <c r="I65" t="str">
        <f t="shared" si="1"/>
        <v/>
      </c>
      <c r="J65" t="str">
        <f t="shared" si="2"/>
        <v>Lanta miami resort</v>
      </c>
      <c r="N65" s="27">
        <f t="shared" si="3"/>
        <v>3700</v>
      </c>
      <c r="O65" s="27">
        <f t="shared" si="3"/>
        <v>0</v>
      </c>
      <c r="P65" s="27"/>
      <c r="Q65" t="str">
        <f t="shared" si="4"/>
        <v/>
      </c>
      <c r="R65" t="str">
        <f t="shared" si="4"/>
        <v>Lanta miami resort</v>
      </c>
      <c r="V65" s="27">
        <f t="shared" si="5"/>
        <v>3700</v>
      </c>
      <c r="W65" s="27">
        <f t="shared" si="5"/>
        <v>0</v>
      </c>
      <c r="X65" s="27"/>
      <c r="Y65" t="str">
        <f t="shared" si="6"/>
        <v/>
      </c>
      <c r="Z65" t="str">
        <f t="shared" si="6"/>
        <v>Lanta miami resort</v>
      </c>
      <c r="AD65" s="27">
        <f t="shared" si="7"/>
        <v>3700</v>
      </c>
      <c r="AE65" s="27">
        <f t="shared" si="7"/>
        <v>0</v>
      </c>
      <c r="AG65" t="s">
        <v>492</v>
      </c>
      <c r="AI65" s="27">
        <v>0</v>
      </c>
      <c r="AJ65" s="27">
        <v>0</v>
      </c>
      <c r="AK65" s="27"/>
      <c r="AL65" t="str">
        <f t="shared" si="8"/>
        <v/>
      </c>
      <c r="AM65" t="str">
        <f t="shared" si="9"/>
        <v>Dîner libre dans un des nombreux restaurants</v>
      </c>
      <c r="AO65" s="27">
        <f t="shared" si="10"/>
        <v>0</v>
      </c>
      <c r="AP65" s="27">
        <f t="shared" si="10"/>
        <v>0</v>
      </c>
      <c r="AQ65" s="27"/>
      <c r="AR65" t="str">
        <f t="shared" si="11"/>
        <v/>
      </c>
      <c r="AS65" t="str">
        <f t="shared" si="11"/>
        <v>Dîner libre dans un des nombreux restaurants</v>
      </c>
      <c r="AU65" s="27">
        <f t="shared" si="12"/>
        <v>0</v>
      </c>
      <c r="AV65" s="27">
        <f t="shared" si="12"/>
        <v>0</v>
      </c>
      <c r="AW65" s="27"/>
      <c r="AX65" t="str">
        <f t="shared" si="13"/>
        <v/>
      </c>
      <c r="AY65" t="str">
        <f t="shared" si="13"/>
        <v>Dîner libre dans un des nombreux restaurants</v>
      </c>
      <c r="BA65" s="27">
        <f t="shared" si="14"/>
        <v>0</v>
      </c>
      <c r="BB65" s="27">
        <f t="shared" si="14"/>
        <v>0</v>
      </c>
      <c r="BC65" s="27"/>
      <c r="BE65" t="s">
        <v>473</v>
      </c>
      <c r="BF65" s="27">
        <v>1822.5</v>
      </c>
      <c r="BG65" s="27">
        <v>0</v>
      </c>
      <c r="BH65" s="65"/>
      <c r="BI65" t="str">
        <f t="shared" si="15"/>
        <v/>
      </c>
      <c r="BJ65" t="str">
        <f t="shared" si="16"/>
        <v>Luang Prabang River Lodge 2</v>
      </c>
      <c r="BK65" s="27">
        <f t="shared" si="16"/>
        <v>1822.5</v>
      </c>
      <c r="BL65" s="27">
        <f t="shared" si="16"/>
        <v>0</v>
      </c>
      <c r="BM65" s="27"/>
      <c r="BN65" t="str">
        <f t="shared" si="17"/>
        <v/>
      </c>
      <c r="BO65" t="str">
        <f t="shared" si="17"/>
        <v>Luang Prabang River Lodge 2</v>
      </c>
      <c r="BP65" s="27">
        <f t="shared" si="17"/>
        <v>1822.5</v>
      </c>
      <c r="BQ65" s="27">
        <f t="shared" si="17"/>
        <v>0</v>
      </c>
      <c r="BR65" s="27"/>
      <c r="BS65" s="27" t="str">
        <f t="shared" si="18"/>
        <v/>
      </c>
      <c r="BT65" t="str">
        <f t="shared" si="18"/>
        <v>Luang Prabang River Lodge 2</v>
      </c>
      <c r="BU65" s="27">
        <f t="shared" si="18"/>
        <v>1822.5</v>
      </c>
      <c r="BV65" s="27">
        <f t="shared" si="18"/>
        <v>0</v>
      </c>
      <c r="BX65" t="s">
        <v>557</v>
      </c>
      <c r="BY65" s="27"/>
      <c r="BZ65">
        <v>2600</v>
      </c>
      <c r="CA65" s="65"/>
      <c r="CB65" t="str">
        <f t="shared" si="19"/>
        <v/>
      </c>
      <c r="CC65" t="str">
        <f t="shared" si="20"/>
        <v>Véhicule pour la journée</v>
      </c>
      <c r="CD65" s="27">
        <f t="shared" si="20"/>
        <v>0</v>
      </c>
      <c r="CE65" s="27">
        <f t="shared" si="20"/>
        <v>2600</v>
      </c>
      <c r="CF65" s="27"/>
      <c r="CG65" t="str">
        <f t="shared" si="21"/>
        <v/>
      </c>
      <c r="CH65" t="str">
        <f t="shared" si="21"/>
        <v>Véhicule pour la journée</v>
      </c>
      <c r="CI65" s="27">
        <f t="shared" si="22"/>
        <v>0</v>
      </c>
      <c r="CJ65" s="27">
        <f t="shared" si="23"/>
        <v>2600</v>
      </c>
      <c r="CK65" s="27"/>
      <c r="CL65" t="str">
        <f t="shared" si="24"/>
        <v/>
      </c>
      <c r="CM65" t="str">
        <f t="shared" si="24"/>
        <v>Véhicule pour la journée</v>
      </c>
      <c r="CN65" s="27">
        <f t="shared" si="24"/>
        <v>0</v>
      </c>
      <c r="CO65" s="27">
        <f t="shared" si="24"/>
        <v>2600</v>
      </c>
      <c r="CP65" s="27"/>
      <c r="CR65" t="s">
        <v>558</v>
      </c>
      <c r="CS65" s="27">
        <v>200</v>
      </c>
      <c r="CT65" s="27">
        <v>0</v>
      </c>
      <c r="CU65" s="65"/>
      <c r="CV65" t="str">
        <f t="shared" si="25"/>
        <v/>
      </c>
      <c r="CW65" t="str">
        <f t="shared" si="26"/>
        <v>Tuk tuk marché de nuit AR</v>
      </c>
      <c r="CX65" s="27">
        <f t="shared" si="26"/>
        <v>200</v>
      </c>
      <c r="CY65" s="27">
        <f t="shared" si="26"/>
        <v>0</v>
      </c>
      <c r="CZ65" s="27"/>
      <c r="DA65" t="str">
        <f t="shared" si="27"/>
        <v/>
      </c>
      <c r="DB65" t="str">
        <f t="shared" si="28"/>
        <v>Tuk tuk marché de nuit AR</v>
      </c>
      <c r="DC65" s="27">
        <f t="shared" si="28"/>
        <v>200</v>
      </c>
      <c r="DD65" s="27">
        <f t="shared" si="28"/>
        <v>0</v>
      </c>
      <c r="DE65" s="27"/>
      <c r="DF65" t="str">
        <f t="shared" si="29"/>
        <v/>
      </c>
      <c r="DG65" t="str">
        <f t="shared" si="30"/>
        <v>Tuk tuk marché de nuit AR</v>
      </c>
      <c r="DH65" s="27">
        <f t="shared" si="30"/>
        <v>200</v>
      </c>
      <c r="DI65" s="27">
        <f t="shared" si="30"/>
        <v>0</v>
      </c>
      <c r="DJ65" s="27"/>
      <c r="DL65" t="s">
        <v>558</v>
      </c>
      <c r="DM65" s="27">
        <v>200</v>
      </c>
      <c r="DN65" s="27">
        <v>0</v>
      </c>
      <c r="DP65" t="str">
        <f t="shared" si="31"/>
        <v/>
      </c>
      <c r="DQ65" t="str">
        <f t="shared" si="32"/>
        <v>Tuk tuk marché de nuit AR</v>
      </c>
      <c r="DR65" s="27">
        <f t="shared" si="32"/>
        <v>200</v>
      </c>
      <c r="DS65" s="27">
        <f t="shared" si="32"/>
        <v>0</v>
      </c>
      <c r="DU65" t="str">
        <f t="shared" si="33"/>
        <v/>
      </c>
      <c r="DV65" t="str">
        <f t="shared" si="33"/>
        <v>Tuk tuk marché de nuit AR</v>
      </c>
      <c r="DW65" s="27">
        <f t="shared" si="33"/>
        <v>200</v>
      </c>
      <c r="DX65" s="27">
        <f t="shared" si="33"/>
        <v>0</v>
      </c>
      <c r="DZ65" t="str">
        <f t="shared" si="34"/>
        <v/>
      </c>
      <c r="EA65" t="str">
        <f t="shared" si="34"/>
        <v>Tuk tuk marché de nuit AR</v>
      </c>
      <c r="EB65" s="27">
        <f t="shared" si="34"/>
        <v>200</v>
      </c>
      <c r="EC65" s="27">
        <f t="shared" si="34"/>
        <v>0</v>
      </c>
      <c r="EE65" t="s">
        <v>520</v>
      </c>
      <c r="EF65" t="s">
        <v>559</v>
      </c>
      <c r="EG65">
        <v>1800</v>
      </c>
      <c r="EH65" s="27">
        <v>1800</v>
      </c>
      <c r="EJ65" t="str">
        <f t="shared" si="35"/>
        <v>J8</v>
      </c>
      <c r="EK65" t="str">
        <f t="shared" si="36"/>
        <v>Départ vol pour chiang mai 8h40 arrivée 9h55</v>
      </c>
      <c r="EL65" s="27">
        <f t="shared" si="36"/>
        <v>1800</v>
      </c>
      <c r="EM65" s="27">
        <f t="shared" si="36"/>
        <v>1800</v>
      </c>
      <c r="EO65" t="str">
        <f t="shared" si="37"/>
        <v>J8</v>
      </c>
      <c r="EP65" t="str">
        <f t="shared" si="37"/>
        <v>Départ vol pour chiang mai 8h40 arrivée 9h55</v>
      </c>
      <c r="EQ65" s="27">
        <f t="shared" si="37"/>
        <v>1800</v>
      </c>
      <c r="ER65" s="27">
        <f t="shared" si="37"/>
        <v>1800</v>
      </c>
      <c r="ET65" t="str">
        <f t="shared" si="38"/>
        <v>J8</v>
      </c>
      <c r="EU65" t="str">
        <f t="shared" si="38"/>
        <v>Départ vol pour chiang mai 8h40 arrivée 9h55</v>
      </c>
      <c r="EV65" s="27">
        <f t="shared" si="38"/>
        <v>1800</v>
      </c>
      <c r="EW65" s="27">
        <f t="shared" si="38"/>
        <v>1800</v>
      </c>
      <c r="EY65" t="s">
        <v>520</v>
      </c>
      <c r="EZ65" t="s">
        <v>559</v>
      </c>
      <c r="FA65">
        <v>1800</v>
      </c>
      <c r="FB65" s="27">
        <v>1800</v>
      </c>
      <c r="FD65" t="str">
        <f t="shared" si="39"/>
        <v>J8</v>
      </c>
      <c r="FE65" t="str">
        <f t="shared" si="40"/>
        <v>Départ vol pour chiang mai 8h40 arrivée 9h55</v>
      </c>
      <c r="FF65" s="27">
        <f t="shared" si="40"/>
        <v>1800</v>
      </c>
      <c r="FG65" s="27">
        <f t="shared" si="40"/>
        <v>1800</v>
      </c>
      <c r="FI65" t="str">
        <f t="shared" si="41"/>
        <v>J8</v>
      </c>
      <c r="FJ65" t="str">
        <f t="shared" si="41"/>
        <v>Départ vol pour chiang mai 8h40 arrivée 9h55</v>
      </c>
      <c r="FK65" s="27">
        <f t="shared" si="41"/>
        <v>1800</v>
      </c>
      <c r="FL65" s="27">
        <f t="shared" si="41"/>
        <v>1800</v>
      </c>
      <c r="FN65" t="str">
        <f t="shared" si="42"/>
        <v>J8</v>
      </c>
      <c r="FO65" t="str">
        <f t="shared" si="42"/>
        <v>Départ vol pour chiang mai 8h40 arrivée 9h55</v>
      </c>
      <c r="FP65" s="27">
        <f t="shared" si="42"/>
        <v>1800</v>
      </c>
      <c r="FQ65" s="27">
        <f t="shared" si="42"/>
        <v>1800</v>
      </c>
      <c r="FR65" t="s">
        <v>520</v>
      </c>
      <c r="FS65" t="s">
        <v>559</v>
      </c>
      <c r="FT65">
        <v>1800</v>
      </c>
      <c r="FU65" s="27">
        <v>1800</v>
      </c>
      <c r="FW65" t="str">
        <f t="shared" si="43"/>
        <v>J8</v>
      </c>
      <c r="FX65" t="str">
        <f t="shared" si="44"/>
        <v>Départ vol pour chiang mai 8h40 arrivée 9h55</v>
      </c>
      <c r="FY65" s="27">
        <f t="shared" si="44"/>
        <v>1800</v>
      </c>
      <c r="FZ65" s="27">
        <f t="shared" si="44"/>
        <v>1800</v>
      </c>
      <c r="GB65" t="str">
        <f t="shared" si="45"/>
        <v>J8</v>
      </c>
      <c r="GC65" t="str">
        <f t="shared" si="45"/>
        <v>Départ vol pour chiang mai 8h40 arrivée 9h55</v>
      </c>
      <c r="GD65" s="27">
        <f t="shared" si="45"/>
        <v>1800</v>
      </c>
      <c r="GE65" s="27">
        <f t="shared" si="45"/>
        <v>1800</v>
      </c>
      <c r="GG65" t="str">
        <f t="shared" si="46"/>
        <v>J8</v>
      </c>
      <c r="GH65" t="str">
        <f t="shared" si="46"/>
        <v>Départ vol pour chiang mai 8h40 arrivée 9h55</v>
      </c>
      <c r="GI65" s="27">
        <f t="shared" si="46"/>
        <v>1800</v>
      </c>
      <c r="GJ65" s="27">
        <f t="shared" si="46"/>
        <v>1800</v>
      </c>
      <c r="GK65" t="s">
        <v>520</v>
      </c>
      <c r="GL65" t="s">
        <v>559</v>
      </c>
      <c r="GM65">
        <v>1800</v>
      </c>
      <c r="GN65" s="27">
        <v>1800</v>
      </c>
      <c r="GP65" t="str">
        <f t="shared" si="47"/>
        <v>J8</v>
      </c>
      <c r="GQ65" t="str">
        <f t="shared" si="48"/>
        <v>Départ vol pour chiang mai 8h40 arrivée 9h55</v>
      </c>
      <c r="GR65" s="27">
        <f t="shared" si="48"/>
        <v>1800</v>
      </c>
      <c r="GS65" s="27">
        <f t="shared" si="48"/>
        <v>1800</v>
      </c>
      <c r="GU65" t="str">
        <f t="shared" si="49"/>
        <v>J8</v>
      </c>
      <c r="GV65" t="str">
        <f t="shared" si="49"/>
        <v>Départ vol pour chiang mai 8h40 arrivée 9h55</v>
      </c>
      <c r="GW65" s="27">
        <f t="shared" si="49"/>
        <v>1800</v>
      </c>
      <c r="GX65" s="27">
        <f t="shared" si="49"/>
        <v>1800</v>
      </c>
      <c r="GZ65" t="str">
        <f t="shared" si="50"/>
        <v>J8</v>
      </c>
      <c r="HA65" t="str">
        <f t="shared" si="50"/>
        <v>Départ vol pour chiang mai 8h40 arrivée 9h55</v>
      </c>
      <c r="HB65" s="27">
        <f t="shared" si="50"/>
        <v>1800</v>
      </c>
      <c r="HC65" s="27">
        <f t="shared" si="50"/>
        <v>1800</v>
      </c>
      <c r="HE65" t="s">
        <v>560</v>
      </c>
      <c r="HF65" s="27"/>
      <c r="HG65" s="27">
        <v>0</v>
      </c>
      <c r="HI65" t="str">
        <f t="shared" si="51"/>
        <v/>
      </c>
      <c r="HJ65" t="str">
        <f t="shared" si="52"/>
        <v>Diner à l'hôtel</v>
      </c>
      <c r="HK65">
        <f t="shared" si="52"/>
        <v>0</v>
      </c>
      <c r="HL65">
        <f t="shared" si="52"/>
        <v>0</v>
      </c>
      <c r="HN65" t="str">
        <f t="shared" si="53"/>
        <v/>
      </c>
      <c r="HO65" t="str">
        <f t="shared" si="53"/>
        <v>Diner à l'hôtel</v>
      </c>
      <c r="HP65">
        <f t="shared" si="53"/>
        <v>0</v>
      </c>
      <c r="HQ65">
        <f t="shared" si="53"/>
        <v>0</v>
      </c>
      <c r="HS65" t="str">
        <f t="shared" si="54"/>
        <v/>
      </c>
      <c r="HT65" t="str">
        <f t="shared" si="54"/>
        <v>Diner à l'hôtel</v>
      </c>
      <c r="HU65">
        <f t="shared" si="54"/>
        <v>0</v>
      </c>
      <c r="HV65">
        <f t="shared" si="54"/>
        <v>0</v>
      </c>
      <c r="HX65" t="s">
        <v>560</v>
      </c>
      <c r="HY65" s="27"/>
      <c r="HZ65" s="27">
        <v>0</v>
      </c>
      <c r="IB65" t="str">
        <f t="shared" si="55"/>
        <v/>
      </c>
      <c r="IC65" t="str">
        <f t="shared" si="56"/>
        <v>Diner à l'hôtel</v>
      </c>
      <c r="ID65">
        <f t="shared" si="56"/>
        <v>0</v>
      </c>
      <c r="IE65">
        <f t="shared" si="56"/>
        <v>0</v>
      </c>
      <c r="IG65" t="str">
        <f t="shared" si="57"/>
        <v/>
      </c>
      <c r="IH65" t="str">
        <f t="shared" si="58"/>
        <v>Diner à l'hôtel</v>
      </c>
      <c r="II65">
        <f t="shared" si="58"/>
        <v>0</v>
      </c>
      <c r="IJ65">
        <f t="shared" si="58"/>
        <v>0</v>
      </c>
      <c r="IL65" t="str">
        <f t="shared" si="59"/>
        <v/>
      </c>
      <c r="IM65" t="str">
        <f t="shared" si="60"/>
        <v>Diner à l'hôtel</v>
      </c>
      <c r="IN65">
        <f t="shared" si="60"/>
        <v>0</v>
      </c>
      <c r="IO65">
        <f t="shared" si="60"/>
        <v>0</v>
      </c>
      <c r="IR65" s="25" t="s">
        <v>282</v>
      </c>
      <c r="IV65" s="27"/>
      <c r="IW65" s="27">
        <v>0</v>
      </c>
      <c r="IX65" s="27"/>
      <c r="IZ65" t="str">
        <f t="shared" si="61"/>
        <v>Dîner hôtel</v>
      </c>
      <c r="JD65" s="27">
        <f t="shared" si="62"/>
        <v>0</v>
      </c>
      <c r="JE65" s="65">
        <f t="shared" si="62"/>
        <v>0</v>
      </c>
      <c r="JH65" t="str">
        <f t="shared" si="63"/>
        <v>Dîner hôtel</v>
      </c>
      <c r="JL65" s="27">
        <f t="shared" si="64"/>
        <v>0</v>
      </c>
      <c r="JM65" s="65">
        <f t="shared" si="64"/>
        <v>0</v>
      </c>
      <c r="JP65" t="str">
        <f t="shared" si="65"/>
        <v>Dîner hôtel</v>
      </c>
      <c r="JT65" s="27">
        <f t="shared" si="66"/>
        <v>0</v>
      </c>
      <c r="JU65" s="65">
        <f t="shared" si="66"/>
        <v>0</v>
      </c>
      <c r="JX65" s="25" t="s">
        <v>554</v>
      </c>
      <c r="JZ65" s="27">
        <v>1200</v>
      </c>
      <c r="KA65" s="27">
        <v>0</v>
      </c>
      <c r="KB65" s="27" t="s">
        <v>555</v>
      </c>
      <c r="KD65" s="25" t="s">
        <v>561</v>
      </c>
      <c r="KF65" s="27">
        <f t="shared" si="67"/>
        <v>1200</v>
      </c>
      <c r="KG65" s="65">
        <f t="shared" si="67"/>
        <v>0</v>
      </c>
      <c r="KJ65" s="25" t="s">
        <v>561</v>
      </c>
      <c r="KL65" s="27">
        <f t="shared" si="68"/>
        <v>1200</v>
      </c>
      <c r="KM65" s="65">
        <f t="shared" si="68"/>
        <v>0</v>
      </c>
      <c r="KP65" s="25" t="s">
        <v>561</v>
      </c>
      <c r="KR65" s="27">
        <f t="shared" si="69"/>
        <v>1200</v>
      </c>
      <c r="KS65" s="65">
        <f t="shared" si="69"/>
        <v>0</v>
      </c>
      <c r="KV65" s="25" t="s">
        <v>282</v>
      </c>
      <c r="KW65" s="25"/>
      <c r="KX65" s="27"/>
      <c r="KY65" s="27"/>
      <c r="KZ65" s="27"/>
      <c r="LB65" s="25" t="s">
        <v>282</v>
      </c>
      <c r="LC65" s="25"/>
      <c r="LD65" s="27">
        <f t="shared" si="70"/>
        <v>0</v>
      </c>
      <c r="LE65" s="65">
        <f t="shared" si="70"/>
        <v>0</v>
      </c>
      <c r="LH65" t="str">
        <f t="shared" si="71"/>
        <v>Dîner hôtel</v>
      </c>
      <c r="LI65" s="25"/>
      <c r="LJ65" s="27">
        <f t="shared" si="72"/>
        <v>0</v>
      </c>
      <c r="LK65" s="65">
        <f t="shared" si="72"/>
        <v>0</v>
      </c>
      <c r="LN65" t="str">
        <f t="shared" si="73"/>
        <v>Dîner hôtel</v>
      </c>
      <c r="LO65" s="25"/>
      <c r="LP65" s="27">
        <f t="shared" si="74"/>
        <v>0</v>
      </c>
      <c r="LQ65" s="65">
        <f t="shared" si="74"/>
        <v>0</v>
      </c>
      <c r="LT65" s="25" t="s">
        <v>282</v>
      </c>
      <c r="LV65" s="27"/>
      <c r="LW65" s="27"/>
      <c r="LX65" s="27"/>
      <c r="LZ65" t="str">
        <f t="shared" si="75"/>
        <v>Dîner hôtel</v>
      </c>
      <c r="MB65" s="27">
        <f t="shared" si="76"/>
        <v>0</v>
      </c>
      <c r="MC65" s="65">
        <f t="shared" si="76"/>
        <v>0</v>
      </c>
      <c r="MF65" t="str">
        <f t="shared" si="77"/>
        <v>Dîner hôtel</v>
      </c>
      <c r="MH65" s="27">
        <f t="shared" si="78"/>
        <v>0</v>
      </c>
      <c r="MI65" s="65">
        <f t="shared" si="78"/>
        <v>0</v>
      </c>
      <c r="ML65" t="str">
        <f t="shared" si="79"/>
        <v>Dîner hôtel</v>
      </c>
      <c r="MN65" s="27">
        <f t="shared" si="80"/>
        <v>0</v>
      </c>
      <c r="MO65" s="65">
        <f t="shared" si="80"/>
        <v>0</v>
      </c>
      <c r="MQ65" t="s">
        <v>549</v>
      </c>
      <c r="MS65" s="27">
        <v>100</v>
      </c>
      <c r="MT65" s="27">
        <v>100</v>
      </c>
      <c r="MW65" t="str">
        <f t="shared" si="81"/>
        <v>14h visite du grand temple et de la vieille ville</v>
      </c>
      <c r="MY65" s="27">
        <f t="shared" si="82"/>
        <v>100</v>
      </c>
      <c r="MZ65" s="65">
        <f t="shared" si="82"/>
        <v>100</v>
      </c>
      <c r="NC65" t="str">
        <f t="shared" si="83"/>
        <v>14h visite du grand temple et de la vieille ville</v>
      </c>
      <c r="NE65" s="27">
        <f t="shared" si="84"/>
        <v>100</v>
      </c>
      <c r="NF65" s="65">
        <f t="shared" si="84"/>
        <v>100</v>
      </c>
      <c r="NI65" t="str">
        <f t="shared" si="85"/>
        <v>14h visite du grand temple et de la vieille ville</v>
      </c>
      <c r="NK65" s="27">
        <f t="shared" si="86"/>
        <v>100</v>
      </c>
      <c r="NL65" s="65">
        <f t="shared" si="86"/>
        <v>100</v>
      </c>
      <c r="NN65" s="25" t="s">
        <v>299</v>
      </c>
      <c r="NP65" s="27"/>
      <c r="NQ65" s="65">
        <v>3500</v>
      </c>
      <c r="NT65" t="str">
        <f t="shared" si="87"/>
        <v>van à la journée</v>
      </c>
      <c r="NV65" s="27">
        <f t="shared" si="88"/>
        <v>0</v>
      </c>
      <c r="NW65" s="65">
        <f t="shared" si="88"/>
        <v>3500</v>
      </c>
      <c r="NZ65" t="str">
        <f t="shared" si="89"/>
        <v>van à la journée</v>
      </c>
      <c r="OB65" s="27">
        <f t="shared" si="90"/>
        <v>0</v>
      </c>
      <c r="OC65" s="65">
        <f t="shared" si="90"/>
        <v>3500</v>
      </c>
      <c r="OF65" t="str">
        <f t="shared" si="91"/>
        <v>van à la journée</v>
      </c>
      <c r="OH65" s="27">
        <f t="shared" si="92"/>
        <v>0</v>
      </c>
      <c r="OI65" s="65">
        <f t="shared" si="92"/>
        <v>3500</v>
      </c>
      <c r="OL65" t="s">
        <v>507</v>
      </c>
      <c r="ON65" s="27">
        <v>1600</v>
      </c>
      <c r="OO65" s="65">
        <v>0</v>
      </c>
      <c r="OR65" t="str">
        <f t="shared" si="93"/>
        <v>naview prasingh</v>
      </c>
      <c r="OT65" s="27">
        <f t="shared" si="94"/>
        <v>1600</v>
      </c>
      <c r="OU65" s="65">
        <f t="shared" si="94"/>
        <v>0</v>
      </c>
      <c r="OX65" t="str">
        <f t="shared" si="95"/>
        <v>naview prasingh</v>
      </c>
      <c r="OZ65" s="27">
        <f t="shared" si="96"/>
        <v>1600</v>
      </c>
      <c r="PA65" s="65">
        <f t="shared" si="96"/>
        <v>0</v>
      </c>
      <c r="PD65" t="str">
        <f t="shared" si="97"/>
        <v>naview prasingh</v>
      </c>
      <c r="PF65" s="27">
        <f t="shared" si="98"/>
        <v>1600</v>
      </c>
      <c r="PG65" s="65">
        <f t="shared" si="98"/>
        <v>0</v>
      </c>
      <c r="PJ65" t="s">
        <v>562</v>
      </c>
      <c r="PL65" s="27"/>
      <c r="PM65" s="65"/>
      <c r="PP65" t="str">
        <f t="shared" si="99"/>
        <v>Visite de 8h30 à 10h</v>
      </c>
      <c r="PR65">
        <f t="shared" si="100"/>
        <v>0</v>
      </c>
      <c r="PS65">
        <f t="shared" si="100"/>
        <v>0</v>
      </c>
      <c r="PV65" t="str">
        <f t="shared" si="101"/>
        <v>Visite de 8h30 à 10h</v>
      </c>
      <c r="PX65">
        <f t="shared" si="102"/>
        <v>0</v>
      </c>
      <c r="PY65">
        <f t="shared" si="102"/>
        <v>0</v>
      </c>
      <c r="QB65" t="str">
        <f t="shared" si="103"/>
        <v>Visite de 8h30 à 10h</v>
      </c>
      <c r="QD65">
        <f t="shared" si="104"/>
        <v>0</v>
      </c>
      <c r="QE65">
        <f t="shared" si="104"/>
        <v>0</v>
      </c>
      <c r="QH65" t="s">
        <v>562</v>
      </c>
      <c r="QI65" s="27"/>
      <c r="QJ65" s="65"/>
      <c r="QN65" t="str">
        <f t="shared" si="105"/>
        <v>Visite de 8h30 à 10h</v>
      </c>
      <c r="QO65">
        <f t="shared" si="105"/>
        <v>0</v>
      </c>
      <c r="QP65">
        <f t="shared" si="105"/>
        <v>0</v>
      </c>
      <c r="QT65" t="str">
        <f t="shared" si="106"/>
        <v>Visite de 8h30 à 10h</v>
      </c>
      <c r="QU65">
        <f t="shared" si="106"/>
        <v>0</v>
      </c>
      <c r="QV65">
        <f t="shared" si="106"/>
        <v>0</v>
      </c>
      <c r="QZ65" t="str">
        <f t="shared" si="107"/>
        <v>Visite de 8h30 à 10h</v>
      </c>
      <c r="RA65">
        <f t="shared" si="107"/>
        <v>0</v>
      </c>
      <c r="RB65">
        <f t="shared" si="107"/>
        <v>0</v>
      </c>
      <c r="RD65" t="s">
        <v>562</v>
      </c>
      <c r="RE65" s="27"/>
      <c r="RF65" s="65"/>
      <c r="RI65" t="str">
        <f t="shared" si="108"/>
        <v>Visite de 8h30 à 10h</v>
      </c>
      <c r="RJ65">
        <f t="shared" si="108"/>
        <v>0</v>
      </c>
      <c r="RK65">
        <f t="shared" si="108"/>
        <v>0</v>
      </c>
      <c r="RN65" t="str">
        <f t="shared" si="109"/>
        <v>Visite de 8h30 à 10h</v>
      </c>
      <c r="RO65">
        <f t="shared" si="109"/>
        <v>0</v>
      </c>
      <c r="RP65">
        <f t="shared" si="109"/>
        <v>0</v>
      </c>
      <c r="RS65" t="str">
        <f t="shared" si="110"/>
        <v>Visite de 8h30 à 10h</v>
      </c>
      <c r="RT65">
        <f t="shared" si="110"/>
        <v>0</v>
      </c>
      <c r="RU65">
        <f t="shared" si="110"/>
        <v>0</v>
      </c>
      <c r="RW65" t="s">
        <v>249</v>
      </c>
      <c r="RX65" s="65"/>
      <c r="RY65" s="65">
        <v>600</v>
      </c>
      <c r="SA65">
        <f t="shared" si="111"/>
        <v>0</v>
      </c>
      <c r="SB65" t="str">
        <f t="shared" si="111"/>
        <v>Dîner Mékong (crevettes qui sautent) - coucher de soleil</v>
      </c>
      <c r="SC65">
        <f t="shared" si="111"/>
        <v>0</v>
      </c>
      <c r="SD65">
        <f t="shared" si="111"/>
        <v>600</v>
      </c>
      <c r="SF65">
        <f t="shared" si="112"/>
        <v>0</v>
      </c>
      <c r="SG65" t="str">
        <f t="shared" si="112"/>
        <v>Dîner Mékong (crevettes qui sautent) - coucher de soleil</v>
      </c>
      <c r="SH65">
        <f t="shared" si="112"/>
        <v>0</v>
      </c>
      <c r="SI65">
        <f t="shared" si="112"/>
        <v>600</v>
      </c>
      <c r="SK65">
        <f t="shared" si="113"/>
        <v>0</v>
      </c>
      <c r="SL65" t="str">
        <f t="shared" si="113"/>
        <v>Dîner Mékong (crevettes qui sautent) - coucher de soleil</v>
      </c>
      <c r="SM65">
        <f t="shared" si="113"/>
        <v>0</v>
      </c>
      <c r="SN65">
        <f t="shared" si="113"/>
        <v>600</v>
      </c>
      <c r="SR65" s="25" t="s">
        <v>563</v>
      </c>
      <c r="SS65" s="25"/>
      <c r="ST65" s="65"/>
      <c r="SW65" t="str">
        <f t="shared" si="114"/>
        <v>Dîner près du marché de nuit</v>
      </c>
      <c r="SX65">
        <f t="shared" si="114"/>
        <v>0</v>
      </c>
      <c r="SY65">
        <f t="shared" si="114"/>
        <v>0</v>
      </c>
      <c r="TB65" t="str">
        <f t="shared" si="115"/>
        <v>Dîner près du marché de nuit</v>
      </c>
      <c r="TC65">
        <f t="shared" si="115"/>
        <v>0</v>
      </c>
      <c r="TD65">
        <f t="shared" si="115"/>
        <v>0</v>
      </c>
      <c r="TG65" t="str">
        <f t="shared" si="116"/>
        <v>Dîner près du marché de nuit</v>
      </c>
      <c r="TH65">
        <f t="shared" si="116"/>
        <v>0</v>
      </c>
      <c r="TI65">
        <f t="shared" si="116"/>
        <v>0</v>
      </c>
    </row>
    <row r="66" spans="1:529" x14ac:dyDescent="0.25">
      <c r="A66" t="s">
        <v>564</v>
      </c>
      <c r="B66" t="s">
        <v>440</v>
      </c>
      <c r="F66" s="27"/>
      <c r="G66" s="27"/>
      <c r="I66" t="str">
        <f t="shared" si="1"/>
        <v>J9</v>
      </c>
      <c r="J66" t="str">
        <f t="shared" si="2"/>
        <v>Activités à la carte payables à part (voir desc.)</v>
      </c>
      <c r="N66" s="27">
        <f t="shared" si="3"/>
        <v>0</v>
      </c>
      <c r="O66" s="27">
        <f t="shared" si="3"/>
        <v>0</v>
      </c>
      <c r="Q66" t="str">
        <f t="shared" si="4"/>
        <v>J9</v>
      </c>
      <c r="R66" t="str">
        <f t="shared" si="4"/>
        <v>Activités à la carte payables à part (voir desc.)</v>
      </c>
      <c r="V66" s="27">
        <f t="shared" si="5"/>
        <v>0</v>
      </c>
      <c r="W66" s="27">
        <f t="shared" si="5"/>
        <v>0</v>
      </c>
      <c r="Y66" t="str">
        <f t="shared" si="6"/>
        <v>J9</v>
      </c>
      <c r="Z66" t="str">
        <f t="shared" si="6"/>
        <v>Activités à la carte payables à part (voir desc.)</v>
      </c>
      <c r="AD66" s="27">
        <f t="shared" si="7"/>
        <v>0</v>
      </c>
      <c r="AE66" s="27">
        <f t="shared" si="7"/>
        <v>0</v>
      </c>
      <c r="AG66" t="s">
        <v>427</v>
      </c>
      <c r="AI66" s="27">
        <v>3700</v>
      </c>
      <c r="AJ66" s="27">
        <v>0</v>
      </c>
      <c r="AL66" t="str">
        <f t="shared" si="8"/>
        <v/>
      </c>
      <c r="AM66" t="str">
        <f t="shared" si="9"/>
        <v>Lanta miami resort</v>
      </c>
      <c r="AO66" s="27">
        <f t="shared" si="10"/>
        <v>3700</v>
      </c>
      <c r="AP66" s="27">
        <f t="shared" si="10"/>
        <v>0</v>
      </c>
      <c r="AR66" t="str">
        <f t="shared" si="11"/>
        <v/>
      </c>
      <c r="AS66" t="str">
        <f t="shared" si="11"/>
        <v>Lanta miami resort</v>
      </c>
      <c r="AU66" s="27">
        <f t="shared" si="12"/>
        <v>3700</v>
      </c>
      <c r="AV66" s="27">
        <f t="shared" si="12"/>
        <v>0</v>
      </c>
      <c r="AX66" t="str">
        <f t="shared" si="13"/>
        <v/>
      </c>
      <c r="AY66" t="str">
        <f t="shared" si="13"/>
        <v>Lanta miami resort</v>
      </c>
      <c r="BA66" s="27">
        <f t="shared" si="14"/>
        <v>3700</v>
      </c>
      <c r="BB66" s="27">
        <f t="shared" si="14"/>
        <v>0</v>
      </c>
      <c r="BD66" t="s">
        <v>488</v>
      </c>
      <c r="BE66" t="s">
        <v>565</v>
      </c>
      <c r="BF66" s="27">
        <v>6240</v>
      </c>
      <c r="BG66" s="27">
        <v>6240</v>
      </c>
      <c r="BH66" s="65"/>
      <c r="BI66" t="str">
        <f t="shared" si="15"/>
        <v>J7</v>
      </c>
      <c r="BJ66" t="str">
        <f t="shared" si="16"/>
        <v>Départ hôtel à 6h30 (picking) pour embarquement</v>
      </c>
      <c r="BK66" s="27">
        <f t="shared" si="16"/>
        <v>6240</v>
      </c>
      <c r="BL66" s="27">
        <f t="shared" si="16"/>
        <v>6240</v>
      </c>
      <c r="BM66" s="27"/>
      <c r="BN66" t="str">
        <f t="shared" si="17"/>
        <v>J7</v>
      </c>
      <c r="BO66" t="str">
        <f t="shared" si="17"/>
        <v>Départ hôtel à 6h30 (picking) pour embarquement</v>
      </c>
      <c r="BP66" s="27">
        <f t="shared" si="17"/>
        <v>6240</v>
      </c>
      <c r="BQ66" s="27">
        <f t="shared" si="17"/>
        <v>6240</v>
      </c>
      <c r="BR66" s="27"/>
      <c r="BS66" s="27" t="str">
        <f t="shared" si="18"/>
        <v>J7</v>
      </c>
      <c r="BT66" t="str">
        <f t="shared" si="18"/>
        <v>Départ hôtel à 6h30 (picking) pour embarquement</v>
      </c>
      <c r="BU66" s="27">
        <f t="shared" si="18"/>
        <v>6240</v>
      </c>
      <c r="BV66" s="27">
        <f t="shared" si="18"/>
        <v>6240</v>
      </c>
      <c r="BX66" t="s">
        <v>566</v>
      </c>
      <c r="BY66" s="27"/>
      <c r="BZ66" s="27">
        <v>0</v>
      </c>
      <c r="CB66" t="str">
        <f t="shared" si="19"/>
        <v/>
      </c>
      <c r="CC66" t="str">
        <f t="shared" si="20"/>
        <v>Soir : Dîner Nakka hôtel (avec chanteur)</v>
      </c>
      <c r="CD66" s="27">
        <f t="shared" si="20"/>
        <v>0</v>
      </c>
      <c r="CE66" s="27">
        <f t="shared" si="20"/>
        <v>0</v>
      </c>
      <c r="CF66"/>
      <c r="CG66" t="str">
        <f t="shared" si="21"/>
        <v/>
      </c>
      <c r="CH66" t="str">
        <f t="shared" si="21"/>
        <v>Soir : Dîner Nakka hôtel (avec chanteur)</v>
      </c>
      <c r="CI66" s="27">
        <f t="shared" si="22"/>
        <v>0</v>
      </c>
      <c r="CJ66" s="27">
        <f t="shared" si="23"/>
        <v>0</v>
      </c>
      <c r="CL66" t="str">
        <f t="shared" si="24"/>
        <v/>
      </c>
      <c r="CM66" t="str">
        <f t="shared" si="24"/>
        <v>Soir : Dîner Nakka hôtel (avec chanteur)</v>
      </c>
      <c r="CN66" s="27">
        <f t="shared" si="24"/>
        <v>0</v>
      </c>
      <c r="CO66" s="27">
        <f t="shared" si="24"/>
        <v>0</v>
      </c>
      <c r="CR66" t="s">
        <v>465</v>
      </c>
      <c r="CS66" s="27">
        <v>1600</v>
      </c>
      <c r="CT66" s="27">
        <v>0</v>
      </c>
      <c r="CV66" t="str">
        <f t="shared" si="25"/>
        <v/>
      </c>
      <c r="CW66" t="str">
        <f t="shared" si="26"/>
        <v>Hôtel naview@prasingh</v>
      </c>
      <c r="CX66" s="27">
        <f t="shared" si="26"/>
        <v>1600</v>
      </c>
      <c r="CY66" s="27">
        <f t="shared" si="26"/>
        <v>0</v>
      </c>
      <c r="DA66" t="str">
        <f t="shared" si="27"/>
        <v/>
      </c>
      <c r="DB66" t="str">
        <f t="shared" si="28"/>
        <v>Hôtel naview@prasingh</v>
      </c>
      <c r="DC66" s="27">
        <f t="shared" si="28"/>
        <v>1600</v>
      </c>
      <c r="DD66" s="27">
        <f t="shared" si="28"/>
        <v>0</v>
      </c>
      <c r="DF66" t="str">
        <f t="shared" si="29"/>
        <v/>
      </c>
      <c r="DG66" t="str">
        <f t="shared" si="30"/>
        <v>Hôtel naview@prasingh</v>
      </c>
      <c r="DH66" s="27">
        <f t="shared" si="30"/>
        <v>1600</v>
      </c>
      <c r="DI66" s="27">
        <f t="shared" si="30"/>
        <v>0</v>
      </c>
      <c r="DL66" t="s">
        <v>465</v>
      </c>
      <c r="DM66" s="27">
        <v>1600</v>
      </c>
      <c r="DN66" s="27">
        <v>0</v>
      </c>
      <c r="DP66" t="str">
        <f t="shared" si="31"/>
        <v/>
      </c>
      <c r="DQ66" t="str">
        <f t="shared" si="32"/>
        <v>Hôtel naview@prasingh</v>
      </c>
      <c r="DR66" s="27">
        <f t="shared" si="32"/>
        <v>1600</v>
      </c>
      <c r="DS66" s="27">
        <f t="shared" si="32"/>
        <v>0</v>
      </c>
      <c r="DU66" t="str">
        <f t="shared" si="33"/>
        <v/>
      </c>
      <c r="DV66" t="str">
        <f t="shared" si="33"/>
        <v>Hôtel naview@prasingh</v>
      </c>
      <c r="DW66" s="27">
        <f t="shared" si="33"/>
        <v>1600</v>
      </c>
      <c r="DX66" s="27">
        <f t="shared" si="33"/>
        <v>0</v>
      </c>
      <c r="DZ66" t="str">
        <f t="shared" si="34"/>
        <v/>
      </c>
      <c r="EA66" t="str">
        <f t="shared" si="34"/>
        <v>Hôtel naview@prasingh</v>
      </c>
      <c r="EB66" s="27">
        <f t="shared" si="34"/>
        <v>1600</v>
      </c>
      <c r="EC66" s="27">
        <f t="shared" si="34"/>
        <v>0</v>
      </c>
      <c r="EF66" t="s">
        <v>567</v>
      </c>
      <c r="EJ66" t="str">
        <f t="shared" si="35"/>
        <v/>
      </c>
      <c r="EK66" t="str">
        <f t="shared" si="36"/>
        <v>Hôtel à 10h30</v>
      </c>
      <c r="EL66" s="27">
        <f t="shared" si="36"/>
        <v>0</v>
      </c>
      <c r="EM66" s="27">
        <f t="shared" si="36"/>
        <v>0</v>
      </c>
      <c r="EO66" t="str">
        <f t="shared" si="37"/>
        <v/>
      </c>
      <c r="EP66" t="str">
        <f t="shared" si="37"/>
        <v>Hôtel à 10h30</v>
      </c>
      <c r="EQ66" s="27">
        <f t="shared" si="37"/>
        <v>0</v>
      </c>
      <c r="ER66" s="27">
        <f t="shared" si="37"/>
        <v>0</v>
      </c>
      <c r="ET66" t="str">
        <f t="shared" si="38"/>
        <v/>
      </c>
      <c r="EU66" t="str">
        <f t="shared" si="38"/>
        <v>Hôtel à 10h30</v>
      </c>
      <c r="EV66" s="27">
        <f t="shared" si="38"/>
        <v>0</v>
      </c>
      <c r="EW66" s="27">
        <f t="shared" si="38"/>
        <v>0</v>
      </c>
      <c r="EZ66" t="s">
        <v>567</v>
      </c>
      <c r="FD66" t="str">
        <f t="shared" si="39"/>
        <v/>
      </c>
      <c r="FE66" t="str">
        <f t="shared" si="40"/>
        <v>Hôtel à 10h30</v>
      </c>
      <c r="FF66" s="27">
        <f t="shared" si="40"/>
        <v>0</v>
      </c>
      <c r="FG66" s="27">
        <f t="shared" si="40"/>
        <v>0</v>
      </c>
      <c r="FI66" t="str">
        <f t="shared" si="41"/>
        <v/>
      </c>
      <c r="FJ66" t="str">
        <f t="shared" si="41"/>
        <v>Hôtel à 10h30</v>
      </c>
      <c r="FK66" s="27">
        <f t="shared" si="41"/>
        <v>0</v>
      </c>
      <c r="FL66" s="27">
        <f t="shared" si="41"/>
        <v>0</v>
      </c>
      <c r="FN66" t="str">
        <f t="shared" si="42"/>
        <v/>
      </c>
      <c r="FO66" t="str">
        <f t="shared" si="42"/>
        <v>Hôtel à 10h30</v>
      </c>
      <c r="FP66" s="27">
        <f t="shared" si="42"/>
        <v>0</v>
      </c>
      <c r="FQ66" s="27">
        <f t="shared" si="42"/>
        <v>0</v>
      </c>
      <c r="FS66" t="s">
        <v>567</v>
      </c>
      <c r="FW66" t="str">
        <f t="shared" si="43"/>
        <v/>
      </c>
      <c r="FX66" t="str">
        <f t="shared" si="44"/>
        <v>Hôtel à 10h30</v>
      </c>
      <c r="FY66" s="27">
        <f t="shared" si="44"/>
        <v>0</v>
      </c>
      <c r="FZ66" s="27">
        <f t="shared" si="44"/>
        <v>0</v>
      </c>
      <c r="GB66" t="str">
        <f t="shared" si="45"/>
        <v/>
      </c>
      <c r="GC66" t="str">
        <f t="shared" si="45"/>
        <v>Hôtel à 10h30</v>
      </c>
      <c r="GD66" s="27">
        <f t="shared" si="45"/>
        <v>0</v>
      </c>
      <c r="GE66" s="27">
        <f t="shared" si="45"/>
        <v>0</v>
      </c>
      <c r="GG66" t="str">
        <f t="shared" si="46"/>
        <v/>
      </c>
      <c r="GH66" t="str">
        <f t="shared" si="46"/>
        <v>Hôtel à 10h30</v>
      </c>
      <c r="GI66" s="27">
        <f t="shared" si="46"/>
        <v>0</v>
      </c>
      <c r="GJ66" s="27">
        <f t="shared" si="46"/>
        <v>0</v>
      </c>
      <c r="GL66" t="s">
        <v>567</v>
      </c>
      <c r="GP66" t="str">
        <f t="shared" si="47"/>
        <v/>
      </c>
      <c r="GQ66" t="str">
        <f t="shared" si="48"/>
        <v>Hôtel à 10h30</v>
      </c>
      <c r="GR66" s="27">
        <f t="shared" si="48"/>
        <v>0</v>
      </c>
      <c r="GS66" s="27">
        <f t="shared" si="48"/>
        <v>0</v>
      </c>
      <c r="GU66" t="str">
        <f t="shared" si="49"/>
        <v/>
      </c>
      <c r="GV66" t="str">
        <f t="shared" si="49"/>
        <v>Hôtel à 10h30</v>
      </c>
      <c r="GW66" s="27">
        <f t="shared" si="49"/>
        <v>0</v>
      </c>
      <c r="GX66" s="27">
        <f t="shared" si="49"/>
        <v>0</v>
      </c>
      <c r="GZ66" t="str">
        <f t="shared" si="50"/>
        <v/>
      </c>
      <c r="HA66" t="str">
        <f t="shared" si="50"/>
        <v>Hôtel à 10h30</v>
      </c>
      <c r="HB66" s="27">
        <f t="shared" si="50"/>
        <v>0</v>
      </c>
      <c r="HC66" s="27">
        <f t="shared" si="50"/>
        <v>0</v>
      </c>
      <c r="HD66" t="s">
        <v>488</v>
      </c>
      <c r="HE66" t="s">
        <v>356</v>
      </c>
      <c r="HG66" s="27">
        <v>3500</v>
      </c>
      <c r="HI66" t="str">
        <f t="shared" si="51"/>
        <v>J7</v>
      </c>
      <c r="HJ66" t="str">
        <f t="shared" si="52"/>
        <v xml:space="preserve">Van à la journée </v>
      </c>
      <c r="HK66">
        <f t="shared" si="52"/>
        <v>0</v>
      </c>
      <c r="HL66">
        <f t="shared" si="52"/>
        <v>3500</v>
      </c>
      <c r="HN66" t="str">
        <f t="shared" si="53"/>
        <v>J7</v>
      </c>
      <c r="HO66" t="str">
        <f t="shared" si="53"/>
        <v xml:space="preserve">Van à la journée </v>
      </c>
      <c r="HP66">
        <f t="shared" si="53"/>
        <v>0</v>
      </c>
      <c r="HQ66">
        <f t="shared" si="53"/>
        <v>3500</v>
      </c>
      <c r="HS66" t="str">
        <f t="shared" si="54"/>
        <v>J7</v>
      </c>
      <c r="HT66" t="str">
        <f t="shared" si="54"/>
        <v xml:space="preserve">Van à la journée </v>
      </c>
      <c r="HU66">
        <f t="shared" si="54"/>
        <v>0</v>
      </c>
      <c r="HV66">
        <f t="shared" si="54"/>
        <v>3500</v>
      </c>
      <c r="HW66" t="s">
        <v>488</v>
      </c>
      <c r="HX66" t="s">
        <v>356</v>
      </c>
      <c r="HZ66" s="27">
        <v>3500</v>
      </c>
      <c r="IB66" t="str">
        <f t="shared" si="55"/>
        <v>J7</v>
      </c>
      <c r="IC66" t="str">
        <f t="shared" si="56"/>
        <v xml:space="preserve">Van à la journée </v>
      </c>
      <c r="ID66">
        <f t="shared" si="56"/>
        <v>0</v>
      </c>
      <c r="IE66">
        <f t="shared" si="56"/>
        <v>3500</v>
      </c>
      <c r="IG66" t="str">
        <f t="shared" si="57"/>
        <v>J7</v>
      </c>
      <c r="IH66" t="str">
        <f t="shared" si="58"/>
        <v xml:space="preserve">Van à la journée </v>
      </c>
      <c r="II66">
        <f t="shared" si="58"/>
        <v>0</v>
      </c>
      <c r="IJ66">
        <f t="shared" si="58"/>
        <v>3500</v>
      </c>
      <c r="IL66" t="str">
        <f t="shared" si="59"/>
        <v>J7</v>
      </c>
      <c r="IM66" t="str">
        <f t="shared" si="60"/>
        <v xml:space="preserve">Van à la journée </v>
      </c>
      <c r="IN66">
        <f t="shared" si="60"/>
        <v>0</v>
      </c>
      <c r="IO66">
        <f t="shared" si="60"/>
        <v>3500</v>
      </c>
      <c r="IQ66" t="s">
        <v>488</v>
      </c>
      <c r="IR66" s="25" t="s">
        <v>568</v>
      </c>
      <c r="IV66" s="27">
        <v>0</v>
      </c>
      <c r="IW66" s="27">
        <v>3555</v>
      </c>
      <c r="IX66" s="27" t="s">
        <v>569</v>
      </c>
      <c r="IY66" t="s">
        <v>488</v>
      </c>
      <c r="IZ66" t="str">
        <f t="shared" si="61"/>
        <v>Randonnée 1 journée dans la jungle avec guide</v>
      </c>
      <c r="JD66" s="27">
        <f t="shared" si="62"/>
        <v>0</v>
      </c>
      <c r="JE66" s="65">
        <v>3065</v>
      </c>
      <c r="JG66" t="s">
        <v>488</v>
      </c>
      <c r="JH66" t="str">
        <f t="shared" si="63"/>
        <v>Randonnée 1 journée dans la jungle avec guide</v>
      </c>
      <c r="JL66" s="27">
        <f t="shared" si="64"/>
        <v>0</v>
      </c>
      <c r="JM66" s="65">
        <v>2575</v>
      </c>
      <c r="JO66" t="s">
        <v>488</v>
      </c>
      <c r="JP66" t="str">
        <f t="shared" si="65"/>
        <v>Randonnée 1 journée dans la jungle avec guide</v>
      </c>
      <c r="JT66" s="27">
        <f t="shared" si="66"/>
        <v>0</v>
      </c>
      <c r="JU66" s="65">
        <v>2085</v>
      </c>
      <c r="JX66" s="25" t="s">
        <v>282</v>
      </c>
      <c r="JZ66" s="27"/>
      <c r="KA66" s="27">
        <v>0</v>
      </c>
      <c r="KB66" s="27"/>
      <c r="KD66" s="25" t="s">
        <v>282</v>
      </c>
      <c r="KF66" s="27">
        <f t="shared" si="67"/>
        <v>0</v>
      </c>
      <c r="KG66" s="65">
        <f t="shared" si="67"/>
        <v>0</v>
      </c>
      <c r="KJ66" s="25" t="s">
        <v>282</v>
      </c>
      <c r="KL66" s="27">
        <f t="shared" si="68"/>
        <v>0</v>
      </c>
      <c r="KM66" s="65">
        <f t="shared" si="68"/>
        <v>0</v>
      </c>
      <c r="KP66" s="25" t="s">
        <v>282</v>
      </c>
      <c r="KR66" s="27">
        <f t="shared" si="69"/>
        <v>0</v>
      </c>
      <c r="KS66" s="65">
        <f t="shared" si="69"/>
        <v>0</v>
      </c>
      <c r="KU66" t="s">
        <v>488</v>
      </c>
      <c r="KV66" s="25" t="s">
        <v>338</v>
      </c>
      <c r="KX66" s="65"/>
      <c r="KY66" s="65"/>
      <c r="KZ66" s="27"/>
      <c r="LB66" s="25" t="s">
        <v>338</v>
      </c>
      <c r="LD66" s="27">
        <f t="shared" ref="LD66:LE81" si="117">+KX66</f>
        <v>0</v>
      </c>
      <c r="LE66" s="65">
        <f t="shared" si="117"/>
        <v>0</v>
      </c>
      <c r="LH66" t="str">
        <f t="shared" si="71"/>
        <v>8h lac des lotus</v>
      </c>
      <c r="LJ66" s="27">
        <f t="shared" ref="LJ66:LK81" si="118">+LD66</f>
        <v>0</v>
      </c>
      <c r="LK66" s="65">
        <f t="shared" si="118"/>
        <v>0</v>
      </c>
      <c r="LN66" t="str">
        <f t="shared" si="73"/>
        <v>8h lac des lotus</v>
      </c>
      <c r="LP66" s="27">
        <f t="shared" ref="LP66:LQ81" si="119">+LJ66</f>
        <v>0</v>
      </c>
      <c r="LQ66" s="65">
        <f t="shared" si="119"/>
        <v>0</v>
      </c>
      <c r="LS66" t="s">
        <v>488</v>
      </c>
      <c r="LT66" s="25" t="s">
        <v>338</v>
      </c>
      <c r="LV66" s="65"/>
      <c r="LW66" s="65"/>
      <c r="LY66" t="s">
        <v>488</v>
      </c>
      <c r="LZ66" t="str">
        <f t="shared" si="75"/>
        <v>8h lac des lotus</v>
      </c>
      <c r="MB66" s="27">
        <f t="shared" ref="MB66:MC81" si="120">+LV66</f>
        <v>0</v>
      </c>
      <c r="MC66" s="65">
        <f t="shared" si="120"/>
        <v>0</v>
      </c>
      <c r="ME66" t="s">
        <v>488</v>
      </c>
      <c r="MF66" t="str">
        <f t="shared" si="77"/>
        <v>8h lac des lotus</v>
      </c>
      <c r="MH66" s="27">
        <f t="shared" ref="MH66:MI81" si="121">+MB66</f>
        <v>0</v>
      </c>
      <c r="MI66" s="65">
        <f t="shared" si="121"/>
        <v>0</v>
      </c>
      <c r="MK66" t="s">
        <v>488</v>
      </c>
      <c r="ML66" t="str">
        <f t="shared" si="79"/>
        <v>8h lac des lotus</v>
      </c>
      <c r="MN66" s="27">
        <f t="shared" ref="MN66:MO81" si="122">+MH66</f>
        <v>0</v>
      </c>
      <c r="MO66" s="65">
        <f t="shared" si="122"/>
        <v>0</v>
      </c>
      <c r="MQ66" t="s">
        <v>540</v>
      </c>
      <c r="MS66" s="27">
        <v>50</v>
      </c>
      <c r="MT66" s="27">
        <v>50</v>
      </c>
      <c r="MW66" t="str">
        <f t="shared" si="81"/>
        <v>Fin d'après midi : bamboo bridge + sœurs tisserandes</v>
      </c>
      <c r="MY66" s="27">
        <f t="shared" si="82"/>
        <v>50</v>
      </c>
      <c r="MZ66" s="65">
        <f t="shared" si="82"/>
        <v>50</v>
      </c>
      <c r="NC66" t="str">
        <f t="shared" si="83"/>
        <v>Fin d'après midi : bamboo bridge + sœurs tisserandes</v>
      </c>
      <c r="NE66" s="27">
        <f t="shared" si="84"/>
        <v>50</v>
      </c>
      <c r="NF66" s="65">
        <f t="shared" si="84"/>
        <v>50</v>
      </c>
      <c r="NI66" t="str">
        <f t="shared" si="85"/>
        <v>Fin d'après midi : bamboo bridge + sœurs tisserandes</v>
      </c>
      <c r="NK66" s="27">
        <f t="shared" si="86"/>
        <v>50</v>
      </c>
      <c r="NL66" s="65">
        <f t="shared" si="86"/>
        <v>50</v>
      </c>
      <c r="NM66" t="s">
        <v>520</v>
      </c>
      <c r="NN66" t="s">
        <v>403</v>
      </c>
      <c r="NP66" s="27"/>
      <c r="NQ66" s="65"/>
      <c r="NS66" t="s">
        <v>520</v>
      </c>
      <c r="NT66" t="str">
        <f t="shared" si="87"/>
        <v>Visite du marché à 6h</v>
      </c>
      <c r="NV66" s="27">
        <f t="shared" si="88"/>
        <v>0</v>
      </c>
      <c r="NW66" s="65">
        <f t="shared" si="88"/>
        <v>0</v>
      </c>
      <c r="NY66" t="s">
        <v>520</v>
      </c>
      <c r="NZ66" t="str">
        <f t="shared" si="89"/>
        <v>Visite du marché à 6h</v>
      </c>
      <c r="OB66" s="27">
        <f t="shared" si="90"/>
        <v>0</v>
      </c>
      <c r="OC66" s="65">
        <f t="shared" si="90"/>
        <v>0</v>
      </c>
      <c r="OE66" t="s">
        <v>520</v>
      </c>
      <c r="OF66" t="str">
        <f t="shared" si="91"/>
        <v>Visite du marché à 6h</v>
      </c>
      <c r="OH66" s="27">
        <f t="shared" si="92"/>
        <v>0</v>
      </c>
      <c r="OI66" s="65">
        <f t="shared" si="92"/>
        <v>0</v>
      </c>
      <c r="OL66" t="s">
        <v>425</v>
      </c>
      <c r="OO66" s="65">
        <v>0</v>
      </c>
      <c r="OR66" t="str">
        <f t="shared" si="93"/>
        <v>Dîner marché de nuit</v>
      </c>
      <c r="OT66" s="27">
        <f t="shared" si="94"/>
        <v>0</v>
      </c>
      <c r="OU66" s="65">
        <f t="shared" si="94"/>
        <v>0</v>
      </c>
      <c r="OX66" t="str">
        <f t="shared" si="95"/>
        <v>Dîner marché de nuit</v>
      </c>
      <c r="OZ66" s="27">
        <f t="shared" si="96"/>
        <v>0</v>
      </c>
      <c r="PA66" s="65">
        <f t="shared" si="96"/>
        <v>0</v>
      </c>
      <c r="PD66" t="str">
        <f t="shared" si="97"/>
        <v>Dîner marché de nuit</v>
      </c>
      <c r="PF66" s="27">
        <f t="shared" si="98"/>
        <v>0</v>
      </c>
      <c r="PG66" s="65">
        <f t="shared" si="98"/>
        <v>0</v>
      </c>
      <c r="PJ66" t="s">
        <v>570</v>
      </c>
      <c r="PL66">
        <v>1500</v>
      </c>
      <c r="PM66" s="27">
        <v>1500</v>
      </c>
      <c r="PP66" t="str">
        <f t="shared" si="99"/>
        <v>Route pour aéroport de Loei - vol air asia à 12h10 arrivée 13h05</v>
      </c>
      <c r="PR66">
        <f t="shared" si="100"/>
        <v>1500</v>
      </c>
      <c r="PS66">
        <f t="shared" si="100"/>
        <v>1500</v>
      </c>
      <c r="PV66" t="str">
        <f t="shared" si="101"/>
        <v>Route pour aéroport de Loei - vol air asia à 12h10 arrivée 13h05</v>
      </c>
      <c r="PX66">
        <f t="shared" si="102"/>
        <v>1500</v>
      </c>
      <c r="PY66">
        <f t="shared" si="102"/>
        <v>1500</v>
      </c>
      <c r="QB66" t="str">
        <f t="shared" si="103"/>
        <v>Route pour aéroport de Loei - vol air asia à 12h10 arrivée 13h05</v>
      </c>
      <c r="QD66">
        <f t="shared" si="104"/>
        <v>1500</v>
      </c>
      <c r="QE66">
        <f t="shared" si="104"/>
        <v>1500</v>
      </c>
      <c r="QH66" t="s">
        <v>570</v>
      </c>
      <c r="QI66">
        <v>1500</v>
      </c>
      <c r="QJ66" s="27">
        <v>1500</v>
      </c>
      <c r="QN66" t="str">
        <f t="shared" si="105"/>
        <v>Route pour aéroport de Loei - vol air asia à 12h10 arrivée 13h05</v>
      </c>
      <c r="QO66">
        <f t="shared" si="105"/>
        <v>1500</v>
      </c>
      <c r="QP66">
        <f t="shared" si="105"/>
        <v>1500</v>
      </c>
      <c r="QT66" t="str">
        <f t="shared" si="106"/>
        <v>Route pour aéroport de Loei - vol air asia à 12h10 arrivée 13h05</v>
      </c>
      <c r="QU66">
        <f t="shared" si="106"/>
        <v>1500</v>
      </c>
      <c r="QV66">
        <f t="shared" si="106"/>
        <v>1500</v>
      </c>
      <c r="QZ66" t="str">
        <f t="shared" si="107"/>
        <v>Route pour aéroport de Loei - vol air asia à 12h10 arrivée 13h05</v>
      </c>
      <c r="RA66">
        <f t="shared" si="107"/>
        <v>1500</v>
      </c>
      <c r="RB66">
        <f t="shared" si="107"/>
        <v>1500</v>
      </c>
      <c r="RD66" t="s">
        <v>570</v>
      </c>
      <c r="RE66">
        <v>1500</v>
      </c>
      <c r="RF66" s="27">
        <v>1500</v>
      </c>
      <c r="RI66" t="str">
        <f t="shared" si="108"/>
        <v>Route pour aéroport de Loei - vol air asia à 12h10 arrivée 13h05</v>
      </c>
      <c r="RJ66">
        <f t="shared" si="108"/>
        <v>1500</v>
      </c>
      <c r="RK66">
        <f t="shared" si="108"/>
        <v>1500</v>
      </c>
      <c r="RN66" t="str">
        <f t="shared" si="109"/>
        <v>Route pour aéroport de Loei - vol air asia à 12h10 arrivée 13h05</v>
      </c>
      <c r="RO66">
        <f t="shared" si="109"/>
        <v>1500</v>
      </c>
      <c r="RP66">
        <f t="shared" si="109"/>
        <v>1500</v>
      </c>
      <c r="RS66" t="str">
        <f t="shared" si="110"/>
        <v>Route pour aéroport de Loei - vol air asia à 12h10 arrivée 13h05</v>
      </c>
      <c r="RT66">
        <f t="shared" si="110"/>
        <v>1500</v>
      </c>
      <c r="RU66">
        <f t="shared" si="110"/>
        <v>1500</v>
      </c>
      <c r="RV66" t="s">
        <v>520</v>
      </c>
      <c r="RW66" t="s">
        <v>319</v>
      </c>
      <c r="SA66" t="str">
        <f t="shared" si="111"/>
        <v>J8</v>
      </c>
      <c r="SB66" t="str">
        <f t="shared" si="111"/>
        <v>Départ à 9h pour phu phra bat national park (1h de route)</v>
      </c>
      <c r="SC66">
        <f t="shared" si="111"/>
        <v>0</v>
      </c>
      <c r="SD66">
        <f t="shared" si="111"/>
        <v>0</v>
      </c>
      <c r="SF66" t="str">
        <f t="shared" si="112"/>
        <v>J8</v>
      </c>
      <c r="SG66" t="str">
        <f t="shared" si="112"/>
        <v>Départ à 9h pour phu phra bat national park (1h de route)</v>
      </c>
      <c r="SH66">
        <f t="shared" si="112"/>
        <v>0</v>
      </c>
      <c r="SI66">
        <f t="shared" si="112"/>
        <v>0</v>
      </c>
      <c r="SK66" t="str">
        <f t="shared" si="113"/>
        <v>J8</v>
      </c>
      <c r="SL66" t="str">
        <f t="shared" si="113"/>
        <v>Départ à 9h pour phu phra bat national park (1h de route)</v>
      </c>
      <c r="SM66">
        <f t="shared" si="113"/>
        <v>0</v>
      </c>
      <c r="SN66">
        <f t="shared" si="113"/>
        <v>0</v>
      </c>
      <c r="SR66" s="25" t="s">
        <v>473</v>
      </c>
      <c r="SS66" s="65">
        <v>1850</v>
      </c>
      <c r="ST66" s="65"/>
      <c r="SW66" t="str">
        <f t="shared" si="114"/>
        <v>Luang Prabang River Lodge 2</v>
      </c>
      <c r="SX66">
        <f t="shared" si="114"/>
        <v>1850</v>
      </c>
      <c r="SY66">
        <f t="shared" si="114"/>
        <v>0</v>
      </c>
      <c r="TB66" t="str">
        <f t="shared" si="115"/>
        <v>Luang Prabang River Lodge 2</v>
      </c>
      <c r="TC66">
        <f t="shared" si="115"/>
        <v>1850</v>
      </c>
      <c r="TD66">
        <f t="shared" si="115"/>
        <v>0</v>
      </c>
      <c r="TG66" t="str">
        <f t="shared" si="116"/>
        <v>Luang Prabang River Lodge 2</v>
      </c>
      <c r="TH66">
        <f t="shared" si="116"/>
        <v>1850</v>
      </c>
      <c r="TI66">
        <f t="shared" si="116"/>
        <v>0</v>
      </c>
    </row>
    <row r="67" spans="1:529" x14ac:dyDescent="0.25">
      <c r="B67" t="s">
        <v>539</v>
      </c>
      <c r="G67" s="27">
        <v>0</v>
      </c>
      <c r="I67" t="str">
        <f t="shared" si="1"/>
        <v/>
      </c>
      <c r="J67" t="str">
        <f t="shared" si="2"/>
        <v>Déjeuner à l'hôtel ou à proximité</v>
      </c>
      <c r="N67" s="27">
        <f t="shared" si="3"/>
        <v>0</v>
      </c>
      <c r="O67" s="27">
        <f t="shared" si="3"/>
        <v>0</v>
      </c>
      <c r="P67" s="27"/>
      <c r="Q67" t="str">
        <f t="shared" si="4"/>
        <v/>
      </c>
      <c r="R67" t="str">
        <f t="shared" si="4"/>
        <v>Déjeuner à l'hôtel ou à proximité</v>
      </c>
      <c r="V67" s="27">
        <f t="shared" si="5"/>
        <v>0</v>
      </c>
      <c r="W67" s="27">
        <f t="shared" si="5"/>
        <v>0</v>
      </c>
      <c r="X67" s="27"/>
      <c r="Y67" t="str">
        <f t="shared" si="6"/>
        <v/>
      </c>
      <c r="Z67" t="str">
        <f t="shared" si="6"/>
        <v>Déjeuner à l'hôtel ou à proximité</v>
      </c>
      <c r="AD67" s="27">
        <f t="shared" si="7"/>
        <v>0</v>
      </c>
      <c r="AE67" s="27">
        <f t="shared" si="7"/>
        <v>0</v>
      </c>
      <c r="AF67" t="s">
        <v>564</v>
      </c>
      <c r="AG67" t="s">
        <v>440</v>
      </c>
      <c r="AI67" s="27">
        <v>0</v>
      </c>
      <c r="AJ67" s="27">
        <v>0</v>
      </c>
      <c r="AK67" s="27"/>
      <c r="AL67" t="str">
        <f t="shared" si="8"/>
        <v>J9</v>
      </c>
      <c r="AM67" t="str">
        <f t="shared" si="9"/>
        <v>Activités à la carte payables à part (voir desc.)</v>
      </c>
      <c r="AO67" s="27">
        <f t="shared" si="10"/>
        <v>0</v>
      </c>
      <c r="AP67" s="27">
        <f t="shared" si="10"/>
        <v>0</v>
      </c>
      <c r="AQ67" s="27"/>
      <c r="AR67" t="str">
        <f t="shared" si="11"/>
        <v>J9</v>
      </c>
      <c r="AS67" t="str">
        <f t="shared" si="11"/>
        <v>Activités à la carte payables à part (voir desc.)</v>
      </c>
      <c r="AU67" s="27">
        <f t="shared" si="12"/>
        <v>0</v>
      </c>
      <c r="AV67" s="27">
        <f t="shared" si="12"/>
        <v>0</v>
      </c>
      <c r="AW67" s="27"/>
      <c r="AX67" t="str">
        <f t="shared" si="13"/>
        <v>J9</v>
      </c>
      <c r="AY67" t="str">
        <f t="shared" si="13"/>
        <v>Activités à la carte payables à part (voir desc.)</v>
      </c>
      <c r="BA67" s="27">
        <f t="shared" si="14"/>
        <v>0</v>
      </c>
      <c r="BB67" s="27">
        <f t="shared" si="14"/>
        <v>0</v>
      </c>
      <c r="BC67" s="27"/>
      <c r="BE67" t="s">
        <v>571</v>
      </c>
      <c r="BG67" s="27">
        <v>0</v>
      </c>
      <c r="BI67" t="str">
        <f t="shared" si="15"/>
        <v/>
      </c>
      <c r="BJ67" t="str">
        <f t="shared" si="16"/>
        <v>Repas et hôtel compris</v>
      </c>
      <c r="BK67" s="27">
        <f t="shared" si="16"/>
        <v>0</v>
      </c>
      <c r="BL67" s="27">
        <f t="shared" si="16"/>
        <v>0</v>
      </c>
      <c r="BN67" t="str">
        <f t="shared" si="17"/>
        <v/>
      </c>
      <c r="BO67" t="str">
        <f t="shared" si="17"/>
        <v>Repas et hôtel compris</v>
      </c>
      <c r="BP67" s="27">
        <f t="shared" si="17"/>
        <v>0</v>
      </c>
      <c r="BQ67" s="27">
        <f t="shared" si="17"/>
        <v>0</v>
      </c>
      <c r="BS67" s="27" t="str">
        <f t="shared" si="18"/>
        <v/>
      </c>
      <c r="BT67" t="str">
        <f t="shared" si="18"/>
        <v>Repas et hôtel compris</v>
      </c>
      <c r="BU67" s="27">
        <f t="shared" si="18"/>
        <v>0</v>
      </c>
      <c r="BV67" s="27">
        <f t="shared" si="18"/>
        <v>0</v>
      </c>
      <c r="BX67" t="s">
        <v>484</v>
      </c>
      <c r="BY67" s="27">
        <v>1200</v>
      </c>
      <c r="CA67" s="65"/>
      <c r="CB67" t="str">
        <f t="shared" si="19"/>
        <v/>
      </c>
      <c r="CC67" t="str">
        <f t="shared" si="20"/>
        <v>Park and pool resort</v>
      </c>
      <c r="CD67" s="27">
        <f t="shared" si="20"/>
        <v>1200</v>
      </c>
      <c r="CE67" s="27">
        <f t="shared" si="20"/>
        <v>0</v>
      </c>
      <c r="CF67" s="27"/>
      <c r="CG67" t="str">
        <f t="shared" si="21"/>
        <v/>
      </c>
      <c r="CH67" t="str">
        <f t="shared" si="21"/>
        <v>Park and pool resort</v>
      </c>
      <c r="CI67" s="27">
        <f t="shared" si="22"/>
        <v>1200</v>
      </c>
      <c r="CJ67" s="27">
        <f t="shared" si="23"/>
        <v>0</v>
      </c>
      <c r="CK67" s="27"/>
      <c r="CL67" t="str">
        <f t="shared" si="24"/>
        <v/>
      </c>
      <c r="CM67" t="str">
        <f t="shared" si="24"/>
        <v>Park and pool resort</v>
      </c>
      <c r="CN67" s="27">
        <f t="shared" si="24"/>
        <v>1200</v>
      </c>
      <c r="CO67" s="27">
        <f t="shared" si="24"/>
        <v>0</v>
      </c>
      <c r="CP67" s="27"/>
      <c r="CQ67" t="s">
        <v>488</v>
      </c>
      <c r="CR67" t="s">
        <v>468</v>
      </c>
      <c r="CS67">
        <v>2400</v>
      </c>
      <c r="CT67" s="27">
        <v>0</v>
      </c>
      <c r="CU67" s="65"/>
      <c r="CV67" t="str">
        <f t="shared" si="25"/>
        <v>J7</v>
      </c>
      <c r="CW67" t="str">
        <f t="shared" si="26"/>
        <v>Eddy Elephant (8h30 à 17h)</v>
      </c>
      <c r="CX67" s="27">
        <f t="shared" si="26"/>
        <v>2400</v>
      </c>
      <c r="CY67" s="27">
        <f t="shared" si="26"/>
        <v>0</v>
      </c>
      <c r="CZ67" s="27"/>
      <c r="DA67" t="str">
        <f t="shared" si="27"/>
        <v>J7</v>
      </c>
      <c r="DB67" t="str">
        <f t="shared" si="28"/>
        <v>Eddy Elephant (8h30 à 17h)</v>
      </c>
      <c r="DC67" s="27">
        <f t="shared" si="28"/>
        <v>2400</v>
      </c>
      <c r="DD67" s="27">
        <f t="shared" si="28"/>
        <v>0</v>
      </c>
      <c r="DE67" s="27"/>
      <c r="DF67" t="str">
        <f t="shared" si="29"/>
        <v>J7</v>
      </c>
      <c r="DG67" t="str">
        <f t="shared" si="30"/>
        <v>Eddy Elephant (8h30 à 17h)</v>
      </c>
      <c r="DH67" s="27">
        <f t="shared" si="30"/>
        <v>2400</v>
      </c>
      <c r="DI67" s="27">
        <f t="shared" si="30"/>
        <v>0</v>
      </c>
      <c r="DJ67" s="27"/>
      <c r="DK67" t="s">
        <v>488</v>
      </c>
      <c r="DL67" t="s">
        <v>468</v>
      </c>
      <c r="DM67">
        <v>2400</v>
      </c>
      <c r="DN67">
        <v>0</v>
      </c>
      <c r="DP67" t="str">
        <f t="shared" si="31"/>
        <v>J7</v>
      </c>
      <c r="DQ67" t="str">
        <f t="shared" si="32"/>
        <v>Eddy Elephant (8h30 à 17h)</v>
      </c>
      <c r="DR67" s="27">
        <f t="shared" si="32"/>
        <v>2400</v>
      </c>
      <c r="DS67" s="27">
        <f t="shared" si="32"/>
        <v>0</v>
      </c>
      <c r="DU67" t="str">
        <f t="shared" si="33"/>
        <v>J7</v>
      </c>
      <c r="DV67" t="str">
        <f t="shared" si="33"/>
        <v>Eddy Elephant (8h30 à 17h)</v>
      </c>
      <c r="DW67" s="27">
        <f t="shared" si="33"/>
        <v>2400</v>
      </c>
      <c r="DX67" s="27">
        <f t="shared" si="33"/>
        <v>0</v>
      </c>
      <c r="DZ67" t="str">
        <f t="shared" si="34"/>
        <v>J7</v>
      </c>
      <c r="EA67" t="str">
        <f t="shared" si="34"/>
        <v>Eddy Elephant (8h30 à 17h)</v>
      </c>
      <c r="EB67" s="27">
        <f t="shared" si="34"/>
        <v>2400</v>
      </c>
      <c r="EC67" s="27">
        <f t="shared" si="34"/>
        <v>0</v>
      </c>
      <c r="EF67" t="s">
        <v>572</v>
      </c>
      <c r="EG67" s="27">
        <v>100</v>
      </c>
      <c r="EJ67" t="str">
        <f t="shared" si="35"/>
        <v/>
      </c>
      <c r="EK67" t="str">
        <f t="shared" si="36"/>
        <v>11h départ visite Wat Phra That Doi Suthep + wat phra lat</v>
      </c>
      <c r="EL67" s="27">
        <f t="shared" si="36"/>
        <v>100</v>
      </c>
      <c r="EM67" s="27">
        <f t="shared" si="36"/>
        <v>0</v>
      </c>
      <c r="EO67" t="str">
        <f t="shared" si="37"/>
        <v/>
      </c>
      <c r="EP67" t="str">
        <f t="shared" si="37"/>
        <v>11h départ visite Wat Phra That Doi Suthep + wat phra lat</v>
      </c>
      <c r="EQ67" s="27">
        <f t="shared" si="37"/>
        <v>100</v>
      </c>
      <c r="ER67" s="27">
        <f t="shared" si="37"/>
        <v>0</v>
      </c>
      <c r="ET67" t="str">
        <f t="shared" si="38"/>
        <v/>
      </c>
      <c r="EU67" t="str">
        <f t="shared" si="38"/>
        <v>11h départ visite Wat Phra That Doi Suthep + wat phra lat</v>
      </c>
      <c r="EV67" s="27">
        <f t="shared" si="38"/>
        <v>100</v>
      </c>
      <c r="EW67" s="27">
        <f t="shared" si="38"/>
        <v>0</v>
      </c>
      <c r="EZ67" t="s">
        <v>572</v>
      </c>
      <c r="FA67" s="27">
        <v>100</v>
      </c>
      <c r="FD67" t="str">
        <f t="shared" si="39"/>
        <v/>
      </c>
      <c r="FE67" t="str">
        <f t="shared" si="40"/>
        <v>11h départ visite Wat Phra That Doi Suthep + wat phra lat</v>
      </c>
      <c r="FF67" s="27">
        <f t="shared" si="40"/>
        <v>100</v>
      </c>
      <c r="FG67" s="27">
        <f t="shared" si="40"/>
        <v>0</v>
      </c>
      <c r="FI67" t="str">
        <f t="shared" si="41"/>
        <v/>
      </c>
      <c r="FJ67" t="str">
        <f t="shared" si="41"/>
        <v>11h départ visite Wat Phra That Doi Suthep + wat phra lat</v>
      </c>
      <c r="FK67" s="27">
        <f t="shared" si="41"/>
        <v>100</v>
      </c>
      <c r="FL67" s="27">
        <f t="shared" si="41"/>
        <v>0</v>
      </c>
      <c r="FN67" t="str">
        <f t="shared" si="42"/>
        <v/>
      </c>
      <c r="FO67" t="str">
        <f t="shared" si="42"/>
        <v>11h départ visite Wat Phra That Doi Suthep + wat phra lat</v>
      </c>
      <c r="FP67" s="27">
        <f t="shared" si="42"/>
        <v>100</v>
      </c>
      <c r="FQ67" s="27">
        <f t="shared" si="42"/>
        <v>0</v>
      </c>
      <c r="FS67" t="s">
        <v>572</v>
      </c>
      <c r="FT67" s="27">
        <v>100</v>
      </c>
      <c r="FW67" t="str">
        <f t="shared" si="43"/>
        <v/>
      </c>
      <c r="FX67" t="str">
        <f t="shared" si="44"/>
        <v>11h départ visite Wat Phra That Doi Suthep + wat phra lat</v>
      </c>
      <c r="FY67" s="27">
        <f t="shared" si="44"/>
        <v>100</v>
      </c>
      <c r="FZ67" s="27">
        <f t="shared" si="44"/>
        <v>0</v>
      </c>
      <c r="GB67" t="str">
        <f t="shared" si="45"/>
        <v/>
      </c>
      <c r="GC67" t="str">
        <f t="shared" si="45"/>
        <v>11h départ visite Wat Phra That Doi Suthep + wat phra lat</v>
      </c>
      <c r="GD67" s="27">
        <f t="shared" si="45"/>
        <v>100</v>
      </c>
      <c r="GE67" s="27">
        <f t="shared" si="45"/>
        <v>0</v>
      </c>
      <c r="GG67" t="str">
        <f t="shared" si="46"/>
        <v/>
      </c>
      <c r="GH67" t="str">
        <f t="shared" si="46"/>
        <v>11h départ visite Wat Phra That Doi Suthep + wat phra lat</v>
      </c>
      <c r="GI67" s="27">
        <f t="shared" si="46"/>
        <v>100</v>
      </c>
      <c r="GJ67" s="27">
        <f t="shared" si="46"/>
        <v>0</v>
      </c>
      <c r="GL67" t="s">
        <v>572</v>
      </c>
      <c r="GM67" s="27">
        <v>100</v>
      </c>
      <c r="GP67" t="str">
        <f t="shared" si="47"/>
        <v/>
      </c>
      <c r="GQ67" t="str">
        <f t="shared" si="48"/>
        <v>11h départ visite Wat Phra That Doi Suthep + wat phra lat</v>
      </c>
      <c r="GR67" s="27">
        <f t="shared" si="48"/>
        <v>100</v>
      </c>
      <c r="GS67" s="27">
        <f t="shared" si="48"/>
        <v>0</v>
      </c>
      <c r="GU67" t="str">
        <f t="shared" si="49"/>
        <v/>
      </c>
      <c r="GV67" t="str">
        <f t="shared" si="49"/>
        <v>11h départ visite Wat Phra That Doi Suthep + wat phra lat</v>
      </c>
      <c r="GW67" s="27">
        <f t="shared" si="49"/>
        <v>100</v>
      </c>
      <c r="GX67" s="27">
        <f t="shared" si="49"/>
        <v>0</v>
      </c>
      <c r="GZ67" t="str">
        <f t="shared" si="50"/>
        <v/>
      </c>
      <c r="HA67" t="str">
        <f t="shared" si="50"/>
        <v>11h départ visite Wat Phra That Doi Suthep + wat phra lat</v>
      </c>
      <c r="HB67" s="27">
        <f t="shared" si="50"/>
        <v>100</v>
      </c>
      <c r="HC67" s="27">
        <f t="shared" si="50"/>
        <v>0</v>
      </c>
      <c r="HE67" t="s">
        <v>573</v>
      </c>
      <c r="HF67" s="27">
        <v>300</v>
      </c>
      <c r="HG67" s="27">
        <v>150</v>
      </c>
      <c r="HI67" t="str">
        <f t="shared" si="51"/>
        <v/>
      </c>
      <c r="HJ67" t="str">
        <f t="shared" si="52"/>
        <v>Départ à 8h pour cascades d'Erawan</v>
      </c>
      <c r="HK67">
        <f t="shared" si="52"/>
        <v>300</v>
      </c>
      <c r="HL67">
        <f t="shared" si="52"/>
        <v>150</v>
      </c>
      <c r="HN67" t="str">
        <f t="shared" si="53"/>
        <v/>
      </c>
      <c r="HO67" t="str">
        <f t="shared" si="53"/>
        <v>Départ à 8h pour cascades d'Erawan</v>
      </c>
      <c r="HP67">
        <f t="shared" si="53"/>
        <v>300</v>
      </c>
      <c r="HQ67">
        <f t="shared" si="53"/>
        <v>150</v>
      </c>
      <c r="HS67" t="str">
        <f t="shared" si="54"/>
        <v/>
      </c>
      <c r="HT67" t="str">
        <f t="shared" si="54"/>
        <v>Départ à 8h pour cascades d'Erawan</v>
      </c>
      <c r="HU67">
        <f t="shared" si="54"/>
        <v>300</v>
      </c>
      <c r="HV67">
        <f t="shared" si="54"/>
        <v>150</v>
      </c>
      <c r="HX67" t="s">
        <v>573</v>
      </c>
      <c r="HY67" s="27">
        <v>300</v>
      </c>
      <c r="HZ67" s="27">
        <v>150</v>
      </c>
      <c r="IB67" t="str">
        <f t="shared" si="55"/>
        <v/>
      </c>
      <c r="IC67" t="str">
        <f t="shared" si="56"/>
        <v>Départ à 8h pour cascades d'Erawan</v>
      </c>
      <c r="ID67">
        <f t="shared" si="56"/>
        <v>300</v>
      </c>
      <c r="IE67">
        <f t="shared" si="56"/>
        <v>150</v>
      </c>
      <c r="IG67" t="str">
        <f t="shared" si="57"/>
        <v/>
      </c>
      <c r="IH67" t="str">
        <f t="shared" si="58"/>
        <v>Départ à 8h pour cascades d'Erawan</v>
      </c>
      <c r="II67">
        <f t="shared" si="58"/>
        <v>300</v>
      </c>
      <c r="IJ67">
        <f t="shared" si="58"/>
        <v>150</v>
      </c>
      <c r="IL67" t="str">
        <f t="shared" si="59"/>
        <v/>
      </c>
      <c r="IM67" t="str">
        <f t="shared" si="60"/>
        <v>Départ à 8h pour cascades d'Erawan</v>
      </c>
      <c r="IN67">
        <f t="shared" si="60"/>
        <v>300</v>
      </c>
      <c r="IO67">
        <f t="shared" si="60"/>
        <v>150</v>
      </c>
      <c r="IR67" s="25" t="s">
        <v>574</v>
      </c>
      <c r="IV67" s="27">
        <v>300</v>
      </c>
      <c r="IW67" s="27">
        <v>0</v>
      </c>
      <c r="IX67" s="27"/>
      <c r="IZ67" t="str">
        <f t="shared" si="61"/>
        <v>entrée du parc</v>
      </c>
      <c r="JD67" s="27">
        <f t="shared" si="62"/>
        <v>300</v>
      </c>
      <c r="JE67" s="65">
        <f t="shared" si="62"/>
        <v>0</v>
      </c>
      <c r="JH67" t="str">
        <f t="shared" si="63"/>
        <v>entrée du parc</v>
      </c>
      <c r="JL67" s="27">
        <f t="shared" si="64"/>
        <v>300</v>
      </c>
      <c r="JM67" s="65">
        <f t="shared" si="64"/>
        <v>0</v>
      </c>
      <c r="JP67" t="str">
        <f t="shared" si="65"/>
        <v>entrée du parc</v>
      </c>
      <c r="JT67" s="27">
        <f t="shared" si="66"/>
        <v>300</v>
      </c>
      <c r="JU67" s="65">
        <f t="shared" si="66"/>
        <v>0</v>
      </c>
      <c r="JW67" t="s">
        <v>520</v>
      </c>
      <c r="JX67" s="25" t="s">
        <v>568</v>
      </c>
      <c r="JZ67" s="27">
        <v>0</v>
      </c>
      <c r="KA67" s="27">
        <v>3555</v>
      </c>
      <c r="KB67" s="27" t="s">
        <v>569</v>
      </c>
      <c r="KC67" t="s">
        <v>520</v>
      </c>
      <c r="KD67" s="25" t="s">
        <v>568</v>
      </c>
      <c r="KF67" s="27">
        <f t="shared" si="67"/>
        <v>0</v>
      </c>
      <c r="KG67" s="65">
        <v>3065</v>
      </c>
      <c r="KI67" t="s">
        <v>520</v>
      </c>
      <c r="KJ67" s="25" t="s">
        <v>568</v>
      </c>
      <c r="KL67" s="27">
        <f t="shared" si="68"/>
        <v>0</v>
      </c>
      <c r="KM67" s="65">
        <v>2575</v>
      </c>
      <c r="KO67" t="s">
        <v>520</v>
      </c>
      <c r="KP67" s="25" t="s">
        <v>568</v>
      </c>
      <c r="KR67" s="27">
        <f t="shared" si="69"/>
        <v>0</v>
      </c>
      <c r="KS67" s="65">
        <v>2085</v>
      </c>
      <c r="KV67" t="s">
        <v>275</v>
      </c>
      <c r="KY67">
        <v>0</v>
      </c>
      <c r="KZ67" s="27"/>
      <c r="LB67" t="s">
        <v>275</v>
      </c>
      <c r="LD67" s="27">
        <f t="shared" si="117"/>
        <v>0</v>
      </c>
      <c r="LE67" s="65">
        <f t="shared" si="117"/>
        <v>0</v>
      </c>
      <c r="LH67" t="str">
        <f t="shared" si="71"/>
        <v>Marché Thasadet + déjeuner barge</v>
      </c>
      <c r="LJ67" s="27">
        <f t="shared" si="118"/>
        <v>0</v>
      </c>
      <c r="LK67" s="65">
        <f t="shared" si="118"/>
        <v>0</v>
      </c>
      <c r="LN67" t="str">
        <f t="shared" si="73"/>
        <v>Marché Thasadet + déjeuner barge</v>
      </c>
      <c r="LP67" s="27">
        <f t="shared" si="119"/>
        <v>0</v>
      </c>
      <c r="LQ67" s="65">
        <f t="shared" si="119"/>
        <v>0</v>
      </c>
      <c r="LT67" t="s">
        <v>275</v>
      </c>
      <c r="LW67">
        <v>0</v>
      </c>
      <c r="LZ67" t="str">
        <f t="shared" si="75"/>
        <v>Marché Thasadet + déjeuner barge</v>
      </c>
      <c r="MB67" s="27">
        <f t="shared" si="120"/>
        <v>0</v>
      </c>
      <c r="MC67" s="65">
        <f t="shared" si="120"/>
        <v>0</v>
      </c>
      <c r="MF67" t="str">
        <f t="shared" si="77"/>
        <v>Marché Thasadet + déjeuner barge</v>
      </c>
      <c r="MH67" s="27">
        <f t="shared" si="121"/>
        <v>0</v>
      </c>
      <c r="MI67" s="65">
        <f t="shared" si="121"/>
        <v>0</v>
      </c>
      <c r="ML67" t="str">
        <f t="shared" si="79"/>
        <v>Marché Thasadet + déjeuner barge</v>
      </c>
      <c r="MN67" s="27">
        <f t="shared" si="122"/>
        <v>0</v>
      </c>
      <c r="MO67" s="65">
        <f t="shared" si="122"/>
        <v>0</v>
      </c>
      <c r="MQ67" t="s">
        <v>563</v>
      </c>
      <c r="MT67" s="27">
        <v>0</v>
      </c>
      <c r="MW67" t="str">
        <f t="shared" si="81"/>
        <v>Dîner près du marché de nuit</v>
      </c>
      <c r="MY67" s="27">
        <f t="shared" si="82"/>
        <v>0</v>
      </c>
      <c r="MZ67" s="65">
        <f t="shared" si="82"/>
        <v>0</v>
      </c>
      <c r="NC67" t="str">
        <f t="shared" si="83"/>
        <v>Dîner près du marché de nuit</v>
      </c>
      <c r="NE67" s="27">
        <f t="shared" si="84"/>
        <v>0</v>
      </c>
      <c r="NF67" s="65">
        <f t="shared" si="84"/>
        <v>0</v>
      </c>
      <c r="NI67" t="str">
        <f t="shared" si="85"/>
        <v>Dîner près du marché de nuit</v>
      </c>
      <c r="NK67" s="27">
        <f t="shared" si="86"/>
        <v>0</v>
      </c>
      <c r="NL67" s="65">
        <f t="shared" si="86"/>
        <v>0</v>
      </c>
      <c r="NN67" t="s">
        <v>410</v>
      </c>
      <c r="NP67" s="27">
        <v>200</v>
      </c>
      <c r="NQ67" s="65">
        <v>0</v>
      </c>
      <c r="NT67" t="str">
        <f t="shared" si="87"/>
        <v>Petit déjeuner vers 8h "en ville"</v>
      </c>
      <c r="NV67" s="27">
        <f t="shared" si="88"/>
        <v>200</v>
      </c>
      <c r="NW67" s="65">
        <f t="shared" si="88"/>
        <v>0</v>
      </c>
      <c r="NZ67" t="str">
        <f t="shared" si="89"/>
        <v>Petit déjeuner vers 8h "en ville"</v>
      </c>
      <c r="OB67" s="27">
        <f t="shared" si="90"/>
        <v>200</v>
      </c>
      <c r="OC67" s="65">
        <f t="shared" si="90"/>
        <v>0</v>
      </c>
      <c r="OF67" t="str">
        <f t="shared" si="91"/>
        <v>Petit déjeuner vers 8h "en ville"</v>
      </c>
      <c r="OH67" s="27">
        <f t="shared" si="92"/>
        <v>200</v>
      </c>
      <c r="OI67" s="65">
        <f t="shared" si="92"/>
        <v>0</v>
      </c>
      <c r="OL67" t="s">
        <v>575</v>
      </c>
      <c r="ON67">
        <v>200</v>
      </c>
      <c r="OO67" s="65"/>
      <c r="OR67" t="str">
        <f t="shared" si="93"/>
        <v xml:space="preserve">tuk tuk marché de nuit </v>
      </c>
      <c r="OT67" s="27">
        <f t="shared" si="94"/>
        <v>200</v>
      </c>
      <c r="OU67" s="65">
        <f t="shared" si="94"/>
        <v>0</v>
      </c>
      <c r="OX67" t="str">
        <f t="shared" si="95"/>
        <v xml:space="preserve">tuk tuk marché de nuit </v>
      </c>
      <c r="OZ67" s="27">
        <f t="shared" si="96"/>
        <v>200</v>
      </c>
      <c r="PA67" s="65">
        <f t="shared" si="96"/>
        <v>0</v>
      </c>
      <c r="PD67" t="str">
        <f t="shared" si="97"/>
        <v xml:space="preserve">tuk tuk marché de nuit </v>
      </c>
      <c r="PF67" s="27">
        <f t="shared" si="98"/>
        <v>200</v>
      </c>
      <c r="PG67" s="65">
        <f t="shared" si="98"/>
        <v>0</v>
      </c>
      <c r="PJ67" t="s">
        <v>576</v>
      </c>
      <c r="PL67" s="25"/>
      <c r="PM67" s="65"/>
      <c r="PP67" t="str">
        <f t="shared" si="99"/>
        <v>Déjeuner food court airport</v>
      </c>
      <c r="PR67">
        <f t="shared" si="100"/>
        <v>0</v>
      </c>
      <c r="PS67">
        <f t="shared" si="100"/>
        <v>0</v>
      </c>
      <c r="PV67" t="str">
        <f t="shared" si="101"/>
        <v>Déjeuner food court airport</v>
      </c>
      <c r="PX67">
        <f t="shared" si="102"/>
        <v>0</v>
      </c>
      <c r="PY67">
        <f t="shared" si="102"/>
        <v>0</v>
      </c>
      <c r="QB67" t="str">
        <f t="shared" si="103"/>
        <v>Déjeuner food court airport</v>
      </c>
      <c r="QD67">
        <f t="shared" si="104"/>
        <v>0</v>
      </c>
      <c r="QE67">
        <f t="shared" si="104"/>
        <v>0</v>
      </c>
      <c r="QH67" t="s">
        <v>576</v>
      </c>
      <c r="QI67" s="25"/>
      <c r="QJ67" s="65"/>
      <c r="QN67" t="str">
        <f t="shared" si="105"/>
        <v>Déjeuner food court airport</v>
      </c>
      <c r="QO67">
        <f t="shared" si="105"/>
        <v>0</v>
      </c>
      <c r="QP67">
        <f t="shared" si="105"/>
        <v>0</v>
      </c>
      <c r="QT67" t="str">
        <f t="shared" si="106"/>
        <v>Déjeuner food court airport</v>
      </c>
      <c r="QU67">
        <f t="shared" si="106"/>
        <v>0</v>
      </c>
      <c r="QV67">
        <f t="shared" si="106"/>
        <v>0</v>
      </c>
      <c r="QZ67" t="str">
        <f t="shared" si="107"/>
        <v>Déjeuner food court airport</v>
      </c>
      <c r="RA67">
        <f t="shared" si="107"/>
        <v>0</v>
      </c>
      <c r="RB67">
        <f t="shared" si="107"/>
        <v>0</v>
      </c>
      <c r="RD67" t="s">
        <v>576</v>
      </c>
      <c r="RE67" s="25"/>
      <c r="RF67" s="65"/>
      <c r="RI67" t="str">
        <f t="shared" si="108"/>
        <v>Déjeuner food court airport</v>
      </c>
      <c r="RJ67">
        <f t="shared" si="108"/>
        <v>0</v>
      </c>
      <c r="RK67">
        <f t="shared" si="108"/>
        <v>0</v>
      </c>
      <c r="RN67" t="str">
        <f t="shared" si="109"/>
        <v>Déjeuner food court airport</v>
      </c>
      <c r="RO67">
        <f t="shared" si="109"/>
        <v>0</v>
      </c>
      <c r="RP67">
        <f t="shared" si="109"/>
        <v>0</v>
      </c>
      <c r="RS67" t="str">
        <f t="shared" si="110"/>
        <v>Déjeuner food court airport</v>
      </c>
      <c r="RT67">
        <f t="shared" si="110"/>
        <v>0</v>
      </c>
      <c r="RU67">
        <f t="shared" si="110"/>
        <v>0</v>
      </c>
      <c r="RW67" t="s">
        <v>327</v>
      </c>
      <c r="RX67">
        <v>100</v>
      </c>
      <c r="SA67">
        <f t="shared" si="111"/>
        <v>0</v>
      </c>
      <c r="SB67" t="str">
        <f t="shared" si="111"/>
        <v>visite de 10h à 12h</v>
      </c>
      <c r="SC67">
        <f t="shared" si="111"/>
        <v>100</v>
      </c>
      <c r="SD67">
        <f t="shared" si="111"/>
        <v>0</v>
      </c>
      <c r="SF67">
        <f t="shared" si="112"/>
        <v>0</v>
      </c>
      <c r="SG67" t="str">
        <f t="shared" si="112"/>
        <v>visite de 10h à 12h</v>
      </c>
      <c r="SH67">
        <f t="shared" si="112"/>
        <v>100</v>
      </c>
      <c r="SI67">
        <f t="shared" si="112"/>
        <v>0</v>
      </c>
      <c r="SK67">
        <f t="shared" si="113"/>
        <v>0</v>
      </c>
      <c r="SL67" t="str">
        <f t="shared" si="113"/>
        <v>visite de 10h à 12h</v>
      </c>
      <c r="SM67">
        <f t="shared" si="113"/>
        <v>100</v>
      </c>
      <c r="SN67">
        <f t="shared" si="113"/>
        <v>0</v>
      </c>
      <c r="SQ67" t="s">
        <v>564</v>
      </c>
      <c r="SR67" s="25" t="s">
        <v>577</v>
      </c>
      <c r="SS67" s="25"/>
      <c r="ST67" s="25"/>
      <c r="SV67" t="s">
        <v>564</v>
      </c>
      <c r="SW67" t="str">
        <f t="shared" si="114"/>
        <v>Départ 6h de l'hôtel pour aéroport</v>
      </c>
      <c r="SX67">
        <f t="shared" si="114"/>
        <v>0</v>
      </c>
      <c r="SY67">
        <f t="shared" si="114"/>
        <v>0</v>
      </c>
      <c r="TA67" t="s">
        <v>564</v>
      </c>
      <c r="TB67" t="str">
        <f t="shared" si="115"/>
        <v>Départ 6h de l'hôtel pour aéroport</v>
      </c>
      <c r="TC67">
        <f t="shared" si="115"/>
        <v>0</v>
      </c>
      <c r="TD67">
        <f t="shared" si="115"/>
        <v>0</v>
      </c>
      <c r="TF67" t="s">
        <v>564</v>
      </c>
      <c r="TG67" t="str">
        <f t="shared" si="116"/>
        <v>Départ 6h de l'hôtel pour aéroport</v>
      </c>
      <c r="TH67">
        <f t="shared" si="116"/>
        <v>0</v>
      </c>
      <c r="TI67">
        <f t="shared" si="116"/>
        <v>0</v>
      </c>
    </row>
    <row r="68" spans="1:529" x14ac:dyDescent="0.25">
      <c r="B68" t="s">
        <v>355</v>
      </c>
      <c r="F68" s="27"/>
      <c r="G68" s="27">
        <v>0</v>
      </c>
      <c r="I68" t="str">
        <f t="shared" si="1"/>
        <v/>
      </c>
      <c r="J68" t="str">
        <f t="shared" si="2"/>
        <v>Dîner le soir à l'hôtel ou à proximité</v>
      </c>
      <c r="N68" s="27">
        <f t="shared" si="3"/>
        <v>0</v>
      </c>
      <c r="O68" s="27">
        <f t="shared" si="3"/>
        <v>0</v>
      </c>
      <c r="P68" s="27"/>
      <c r="Q68" t="str">
        <f t="shared" si="4"/>
        <v/>
      </c>
      <c r="R68" t="str">
        <f t="shared" si="4"/>
        <v>Dîner le soir à l'hôtel ou à proximité</v>
      </c>
      <c r="V68" s="27">
        <f t="shared" si="5"/>
        <v>0</v>
      </c>
      <c r="W68" s="27">
        <f t="shared" si="5"/>
        <v>0</v>
      </c>
      <c r="X68" s="27"/>
      <c r="Y68" t="str">
        <f t="shared" si="6"/>
        <v/>
      </c>
      <c r="Z68" t="str">
        <f t="shared" si="6"/>
        <v>Dîner le soir à l'hôtel ou à proximité</v>
      </c>
      <c r="AD68" s="27">
        <f t="shared" si="7"/>
        <v>0</v>
      </c>
      <c r="AE68" s="27">
        <f t="shared" si="7"/>
        <v>0</v>
      </c>
      <c r="AG68" t="s">
        <v>448</v>
      </c>
      <c r="AI68" s="27">
        <v>0</v>
      </c>
      <c r="AJ68" s="27">
        <v>0</v>
      </c>
      <c r="AK68" s="27"/>
      <c r="AL68" t="str">
        <f t="shared" si="8"/>
        <v/>
      </c>
      <c r="AM68" t="str">
        <f t="shared" si="9"/>
        <v>Déjeuner à l'hôtel</v>
      </c>
      <c r="AO68" s="27">
        <f t="shared" si="10"/>
        <v>0</v>
      </c>
      <c r="AP68" s="27">
        <f t="shared" si="10"/>
        <v>0</v>
      </c>
      <c r="AQ68" s="27"/>
      <c r="AR68" t="str">
        <f t="shared" si="11"/>
        <v/>
      </c>
      <c r="AS68" t="str">
        <f t="shared" si="11"/>
        <v>Déjeuner à l'hôtel</v>
      </c>
      <c r="AU68" s="27">
        <f t="shared" si="12"/>
        <v>0</v>
      </c>
      <c r="AV68" s="27">
        <f t="shared" si="12"/>
        <v>0</v>
      </c>
      <c r="AW68" s="27"/>
      <c r="AX68" t="str">
        <f t="shared" si="13"/>
        <v/>
      </c>
      <c r="AY68" t="str">
        <f t="shared" si="13"/>
        <v>Déjeuner à l'hôtel</v>
      </c>
      <c r="BA68" s="27">
        <f t="shared" si="14"/>
        <v>0</v>
      </c>
      <c r="BB68" s="27">
        <f t="shared" si="14"/>
        <v>0</v>
      </c>
      <c r="BC68" s="27"/>
      <c r="BD68" t="s">
        <v>520</v>
      </c>
      <c r="BE68" t="s">
        <v>578</v>
      </c>
      <c r="BG68" s="27">
        <v>0</v>
      </c>
      <c r="BH68" s="65"/>
      <c r="BI68" t="str">
        <f t="shared" si="15"/>
        <v>J8</v>
      </c>
      <c r="BJ68" t="str">
        <f t="shared" si="16"/>
        <v>Arrivée vers 17h</v>
      </c>
      <c r="BK68" s="27">
        <f t="shared" si="16"/>
        <v>0</v>
      </c>
      <c r="BL68" s="27">
        <f t="shared" si="16"/>
        <v>0</v>
      </c>
      <c r="BM68" s="27"/>
      <c r="BN68" t="str">
        <f t="shared" si="17"/>
        <v>J8</v>
      </c>
      <c r="BO68" t="str">
        <f t="shared" si="17"/>
        <v>Arrivée vers 17h</v>
      </c>
      <c r="BP68" s="27">
        <f t="shared" si="17"/>
        <v>0</v>
      </c>
      <c r="BQ68" s="27">
        <f t="shared" si="17"/>
        <v>0</v>
      </c>
      <c r="BR68" s="27"/>
      <c r="BS68" s="27" t="str">
        <f t="shared" si="18"/>
        <v>J8</v>
      </c>
      <c r="BT68" t="str">
        <f t="shared" si="18"/>
        <v>Arrivée vers 17h</v>
      </c>
      <c r="BU68" s="27">
        <f t="shared" si="18"/>
        <v>0</v>
      </c>
      <c r="BV68" s="27">
        <f t="shared" si="18"/>
        <v>0</v>
      </c>
      <c r="BW68" t="s">
        <v>520</v>
      </c>
      <c r="BX68" t="s">
        <v>579</v>
      </c>
      <c r="CA68" s="65"/>
      <c r="CB68" t="str">
        <f t="shared" si="19"/>
        <v>J8</v>
      </c>
      <c r="CC68" t="str">
        <f t="shared" si="20"/>
        <v>7h30 départ pour le Laos en avion</v>
      </c>
      <c r="CD68" s="27">
        <f t="shared" si="20"/>
        <v>0</v>
      </c>
      <c r="CE68" s="27">
        <f t="shared" si="20"/>
        <v>0</v>
      </c>
      <c r="CF68" s="27"/>
      <c r="CG68" t="str">
        <f t="shared" si="21"/>
        <v>J8</v>
      </c>
      <c r="CH68" t="str">
        <f t="shared" si="21"/>
        <v>7h30 départ pour le Laos en avion</v>
      </c>
      <c r="CI68" s="27">
        <f t="shared" si="22"/>
        <v>0</v>
      </c>
      <c r="CJ68" s="27">
        <f t="shared" si="23"/>
        <v>0</v>
      </c>
      <c r="CK68" s="27"/>
      <c r="CL68" t="str">
        <f t="shared" si="24"/>
        <v>J8</v>
      </c>
      <c r="CM68" t="str">
        <f t="shared" si="24"/>
        <v>7h30 départ pour le Laos en avion</v>
      </c>
      <c r="CN68" s="27">
        <f t="shared" si="24"/>
        <v>0</v>
      </c>
      <c r="CO68" s="27">
        <f t="shared" si="24"/>
        <v>0</v>
      </c>
      <c r="CP68" s="27"/>
      <c r="CR68" t="s">
        <v>483</v>
      </c>
      <c r="CT68">
        <v>0</v>
      </c>
      <c r="CU68" s="65"/>
      <c r="CV68" t="str">
        <f t="shared" si="25"/>
        <v/>
      </c>
      <c r="CW68" t="str">
        <f t="shared" si="26"/>
        <v>Dîner en ville</v>
      </c>
      <c r="CX68" s="27">
        <f t="shared" si="26"/>
        <v>0</v>
      </c>
      <c r="CY68" s="27">
        <f t="shared" si="26"/>
        <v>0</v>
      </c>
      <c r="CZ68" s="27"/>
      <c r="DA68" t="str">
        <f t="shared" si="27"/>
        <v/>
      </c>
      <c r="DB68" t="str">
        <f t="shared" si="28"/>
        <v>Dîner en ville</v>
      </c>
      <c r="DC68" s="27">
        <f t="shared" si="28"/>
        <v>0</v>
      </c>
      <c r="DD68" s="27">
        <f t="shared" si="28"/>
        <v>0</v>
      </c>
      <c r="DE68" s="27"/>
      <c r="DF68" t="str">
        <f t="shared" si="29"/>
        <v/>
      </c>
      <c r="DG68" t="str">
        <f t="shared" si="30"/>
        <v>Dîner en ville</v>
      </c>
      <c r="DH68" s="27">
        <f t="shared" si="30"/>
        <v>0</v>
      </c>
      <c r="DI68" s="27">
        <f t="shared" si="30"/>
        <v>0</v>
      </c>
      <c r="DJ68" s="27"/>
      <c r="DL68" t="s">
        <v>483</v>
      </c>
      <c r="DM68">
        <v>0</v>
      </c>
      <c r="DN68">
        <v>0</v>
      </c>
      <c r="DP68" t="str">
        <f t="shared" si="31"/>
        <v/>
      </c>
      <c r="DQ68" t="str">
        <f t="shared" si="32"/>
        <v>Dîner en ville</v>
      </c>
      <c r="DR68" s="27">
        <f t="shared" si="32"/>
        <v>0</v>
      </c>
      <c r="DS68" s="27">
        <f t="shared" si="32"/>
        <v>0</v>
      </c>
      <c r="DU68" t="str">
        <f t="shared" si="33"/>
        <v/>
      </c>
      <c r="DV68" t="str">
        <f t="shared" si="33"/>
        <v>Dîner en ville</v>
      </c>
      <c r="DW68" s="27">
        <f t="shared" si="33"/>
        <v>0</v>
      </c>
      <c r="DX68" s="27">
        <f t="shared" si="33"/>
        <v>0</v>
      </c>
      <c r="DZ68" t="str">
        <f t="shared" si="34"/>
        <v/>
      </c>
      <c r="EA68" t="str">
        <f t="shared" si="34"/>
        <v>Dîner en ville</v>
      </c>
      <c r="EB68" s="27">
        <f t="shared" si="34"/>
        <v>0</v>
      </c>
      <c r="EC68" s="27">
        <f t="shared" si="34"/>
        <v>0</v>
      </c>
      <c r="EF68" t="s">
        <v>580</v>
      </c>
      <c r="EH68" s="27">
        <v>0</v>
      </c>
      <c r="EJ68" t="str">
        <f t="shared" si="35"/>
        <v/>
      </c>
      <c r="EK68" t="str">
        <f t="shared" si="36"/>
        <v>Déjeuner en haut</v>
      </c>
      <c r="EL68" s="27">
        <f t="shared" si="36"/>
        <v>0</v>
      </c>
      <c r="EM68" s="27">
        <f t="shared" si="36"/>
        <v>0</v>
      </c>
      <c r="EO68" t="str">
        <f t="shared" si="37"/>
        <v/>
      </c>
      <c r="EP68" t="str">
        <f t="shared" si="37"/>
        <v>Déjeuner en haut</v>
      </c>
      <c r="EQ68" s="27">
        <f t="shared" si="37"/>
        <v>0</v>
      </c>
      <c r="ER68" s="27">
        <f t="shared" si="37"/>
        <v>0</v>
      </c>
      <c r="ET68" t="str">
        <f t="shared" si="38"/>
        <v/>
      </c>
      <c r="EU68" t="str">
        <f t="shared" si="38"/>
        <v>Déjeuner en haut</v>
      </c>
      <c r="EV68" s="27">
        <f t="shared" si="38"/>
        <v>0</v>
      </c>
      <c r="EW68" s="27">
        <f t="shared" si="38"/>
        <v>0</v>
      </c>
      <c r="EZ68" t="s">
        <v>580</v>
      </c>
      <c r="FB68" s="27">
        <v>0</v>
      </c>
      <c r="FD68" t="str">
        <f t="shared" si="39"/>
        <v/>
      </c>
      <c r="FE68" t="str">
        <f t="shared" si="40"/>
        <v>Déjeuner en haut</v>
      </c>
      <c r="FF68" s="27">
        <f t="shared" si="40"/>
        <v>0</v>
      </c>
      <c r="FG68" s="27">
        <f t="shared" si="40"/>
        <v>0</v>
      </c>
      <c r="FI68" t="str">
        <f t="shared" si="41"/>
        <v/>
      </c>
      <c r="FJ68" t="str">
        <f t="shared" si="41"/>
        <v>Déjeuner en haut</v>
      </c>
      <c r="FK68" s="27">
        <f t="shared" si="41"/>
        <v>0</v>
      </c>
      <c r="FL68" s="27">
        <f t="shared" si="41"/>
        <v>0</v>
      </c>
      <c r="FN68" t="str">
        <f t="shared" si="42"/>
        <v/>
      </c>
      <c r="FO68" t="str">
        <f t="shared" si="42"/>
        <v>Déjeuner en haut</v>
      </c>
      <c r="FP68" s="27">
        <f t="shared" si="42"/>
        <v>0</v>
      </c>
      <c r="FQ68" s="27">
        <f t="shared" si="42"/>
        <v>0</v>
      </c>
      <c r="FS68" t="s">
        <v>580</v>
      </c>
      <c r="FU68" s="27">
        <v>0</v>
      </c>
      <c r="FW68" t="str">
        <f t="shared" si="43"/>
        <v/>
      </c>
      <c r="FX68" t="str">
        <f t="shared" si="44"/>
        <v>Déjeuner en haut</v>
      </c>
      <c r="FY68" s="27">
        <f t="shared" si="44"/>
        <v>0</v>
      </c>
      <c r="FZ68" s="27">
        <f t="shared" si="44"/>
        <v>0</v>
      </c>
      <c r="GB68" t="str">
        <f t="shared" si="45"/>
        <v/>
      </c>
      <c r="GC68" t="str">
        <f t="shared" si="45"/>
        <v>Déjeuner en haut</v>
      </c>
      <c r="GD68" s="27">
        <f t="shared" si="45"/>
        <v>0</v>
      </c>
      <c r="GE68" s="27">
        <f t="shared" si="45"/>
        <v>0</v>
      </c>
      <c r="GG68" t="str">
        <f t="shared" si="46"/>
        <v/>
      </c>
      <c r="GH68" t="str">
        <f t="shared" si="46"/>
        <v>Déjeuner en haut</v>
      </c>
      <c r="GI68" s="27">
        <f t="shared" si="46"/>
        <v>0</v>
      </c>
      <c r="GJ68" s="27">
        <f t="shared" si="46"/>
        <v>0</v>
      </c>
      <c r="GL68" t="s">
        <v>580</v>
      </c>
      <c r="GN68" s="27">
        <v>0</v>
      </c>
      <c r="GP68" t="str">
        <f t="shared" si="47"/>
        <v/>
      </c>
      <c r="GQ68" t="str">
        <f t="shared" si="48"/>
        <v>Déjeuner en haut</v>
      </c>
      <c r="GR68" s="27">
        <f t="shared" si="48"/>
        <v>0</v>
      </c>
      <c r="GS68" s="27">
        <f t="shared" si="48"/>
        <v>0</v>
      </c>
      <c r="GU68" t="str">
        <f t="shared" si="49"/>
        <v/>
      </c>
      <c r="GV68" t="str">
        <f t="shared" si="49"/>
        <v>Déjeuner en haut</v>
      </c>
      <c r="GW68" s="27">
        <f t="shared" si="49"/>
        <v>0</v>
      </c>
      <c r="GX68" s="27">
        <f t="shared" si="49"/>
        <v>0</v>
      </c>
      <c r="GZ68" t="str">
        <f t="shared" si="50"/>
        <v/>
      </c>
      <c r="HA68" t="str">
        <f t="shared" si="50"/>
        <v>Déjeuner en haut</v>
      </c>
      <c r="HB68" s="27">
        <f t="shared" si="50"/>
        <v>0</v>
      </c>
      <c r="HC68" s="27">
        <f t="shared" si="50"/>
        <v>0</v>
      </c>
      <c r="HE68" t="s">
        <v>581</v>
      </c>
      <c r="HF68" s="27"/>
      <c r="HG68" s="27">
        <v>0</v>
      </c>
      <c r="HI68" t="str">
        <f t="shared" si="51"/>
        <v/>
      </c>
      <c r="HJ68" t="str">
        <f t="shared" si="52"/>
        <v>Déjeuner sur place à midi</v>
      </c>
      <c r="HK68">
        <f t="shared" si="52"/>
        <v>0</v>
      </c>
      <c r="HL68">
        <f t="shared" si="52"/>
        <v>0</v>
      </c>
      <c r="HN68" t="str">
        <f t="shared" si="53"/>
        <v/>
      </c>
      <c r="HO68" t="str">
        <f t="shared" si="53"/>
        <v>Déjeuner sur place à midi</v>
      </c>
      <c r="HP68">
        <f t="shared" si="53"/>
        <v>0</v>
      </c>
      <c r="HQ68">
        <f t="shared" si="53"/>
        <v>0</v>
      </c>
      <c r="HS68" t="str">
        <f t="shared" si="54"/>
        <v/>
      </c>
      <c r="HT68" t="str">
        <f t="shared" si="54"/>
        <v>Déjeuner sur place à midi</v>
      </c>
      <c r="HU68">
        <f t="shared" si="54"/>
        <v>0</v>
      </c>
      <c r="HV68">
        <f t="shared" si="54"/>
        <v>0</v>
      </c>
      <c r="HX68" t="s">
        <v>581</v>
      </c>
      <c r="HY68" s="27"/>
      <c r="HZ68" s="27">
        <v>0</v>
      </c>
      <c r="IB68" t="str">
        <f t="shared" si="55"/>
        <v/>
      </c>
      <c r="IC68" t="str">
        <f t="shared" si="56"/>
        <v>Déjeuner sur place à midi</v>
      </c>
      <c r="ID68">
        <f t="shared" si="56"/>
        <v>0</v>
      </c>
      <c r="IE68">
        <f t="shared" si="56"/>
        <v>0</v>
      </c>
      <c r="IG68" t="str">
        <f t="shared" si="57"/>
        <v/>
      </c>
      <c r="IH68" t="str">
        <f t="shared" si="58"/>
        <v>Déjeuner sur place à midi</v>
      </c>
      <c r="II68">
        <f t="shared" si="58"/>
        <v>0</v>
      </c>
      <c r="IJ68">
        <f t="shared" si="58"/>
        <v>0</v>
      </c>
      <c r="IL68" t="str">
        <f t="shared" si="59"/>
        <v/>
      </c>
      <c r="IM68" t="str">
        <f t="shared" si="60"/>
        <v>Déjeuner sur place à midi</v>
      </c>
      <c r="IN68">
        <f t="shared" si="60"/>
        <v>0</v>
      </c>
      <c r="IO68">
        <f t="shared" si="60"/>
        <v>0</v>
      </c>
      <c r="IR68" s="25" t="s">
        <v>582</v>
      </c>
      <c r="IV68" s="27">
        <v>0</v>
      </c>
      <c r="IW68" s="27">
        <v>0</v>
      </c>
      <c r="IX68" s="27"/>
      <c r="IZ68" t="str">
        <f t="shared" si="61"/>
        <v>déjeuner</v>
      </c>
      <c r="JD68" s="27">
        <f t="shared" si="62"/>
        <v>0</v>
      </c>
      <c r="JE68" s="65">
        <f t="shared" si="62"/>
        <v>0</v>
      </c>
      <c r="JH68" t="str">
        <f t="shared" si="63"/>
        <v>déjeuner</v>
      </c>
      <c r="JL68" s="27">
        <f t="shared" si="64"/>
        <v>0</v>
      </c>
      <c r="JM68" s="65">
        <f t="shared" si="64"/>
        <v>0</v>
      </c>
      <c r="JP68" t="str">
        <f t="shared" si="65"/>
        <v>déjeuner</v>
      </c>
      <c r="JT68" s="27">
        <f t="shared" si="66"/>
        <v>0</v>
      </c>
      <c r="JU68" s="65">
        <f t="shared" si="66"/>
        <v>0</v>
      </c>
      <c r="JX68" s="25" t="s">
        <v>574</v>
      </c>
      <c r="JZ68" s="27">
        <v>300</v>
      </c>
      <c r="KA68" s="27">
        <v>0</v>
      </c>
      <c r="KB68" s="27"/>
      <c r="KD68" s="25" t="s">
        <v>574</v>
      </c>
      <c r="KF68" s="27">
        <f t="shared" si="67"/>
        <v>300</v>
      </c>
      <c r="KG68" s="65">
        <f t="shared" si="67"/>
        <v>0</v>
      </c>
      <c r="KJ68" s="25" t="s">
        <v>574</v>
      </c>
      <c r="KL68" s="27">
        <f t="shared" si="68"/>
        <v>300</v>
      </c>
      <c r="KM68" s="65">
        <f t="shared" si="68"/>
        <v>0</v>
      </c>
      <c r="KP68" s="25" t="s">
        <v>574</v>
      </c>
      <c r="KR68" s="27">
        <f t="shared" si="69"/>
        <v>300</v>
      </c>
      <c r="KS68" s="65">
        <f t="shared" si="69"/>
        <v>0</v>
      </c>
      <c r="KV68" t="s">
        <v>350</v>
      </c>
      <c r="KX68">
        <v>50</v>
      </c>
      <c r="KY68" s="65">
        <v>0</v>
      </c>
      <c r="KZ68" s="27"/>
      <c r="LB68" t="s">
        <v>350</v>
      </c>
      <c r="LD68" s="27">
        <f t="shared" si="117"/>
        <v>50</v>
      </c>
      <c r="LE68" s="65">
        <f t="shared" si="117"/>
        <v>0</v>
      </c>
      <c r="LH68" t="str">
        <f t="shared" si="71"/>
        <v>Sala Keoku (13h30)</v>
      </c>
      <c r="LJ68" s="27">
        <f t="shared" si="118"/>
        <v>50</v>
      </c>
      <c r="LK68" s="65">
        <f t="shared" si="118"/>
        <v>0</v>
      </c>
      <c r="LN68" t="str">
        <f t="shared" si="73"/>
        <v>Sala Keoku (13h30)</v>
      </c>
      <c r="LP68" s="27">
        <f t="shared" si="119"/>
        <v>50</v>
      </c>
      <c r="LQ68" s="65">
        <f t="shared" si="119"/>
        <v>0</v>
      </c>
      <c r="LT68" t="s">
        <v>350</v>
      </c>
      <c r="LV68">
        <v>50</v>
      </c>
      <c r="LW68" s="65">
        <v>0</v>
      </c>
      <c r="LZ68" t="str">
        <f t="shared" si="75"/>
        <v>Sala Keoku (13h30)</v>
      </c>
      <c r="MB68" s="27">
        <f t="shared" si="120"/>
        <v>50</v>
      </c>
      <c r="MC68" s="65">
        <f t="shared" si="120"/>
        <v>0</v>
      </c>
      <c r="MF68" t="str">
        <f t="shared" si="77"/>
        <v>Sala Keoku (13h30)</v>
      </c>
      <c r="MH68" s="27">
        <f t="shared" si="121"/>
        <v>50</v>
      </c>
      <c r="MI68" s="65">
        <f t="shared" si="121"/>
        <v>0</v>
      </c>
      <c r="ML68" t="str">
        <f t="shared" si="79"/>
        <v>Sala Keoku (13h30)</v>
      </c>
      <c r="MN68" s="27">
        <f t="shared" si="122"/>
        <v>50</v>
      </c>
      <c r="MO68" s="65">
        <f t="shared" si="122"/>
        <v>0</v>
      </c>
      <c r="MQ68" t="s">
        <v>518</v>
      </c>
      <c r="MS68" s="27">
        <v>1834</v>
      </c>
      <c r="MT68" s="27">
        <v>0</v>
      </c>
      <c r="MW68" t="str">
        <f t="shared" si="81"/>
        <v>villa phatana boutique hôtel</v>
      </c>
      <c r="MY68" s="27">
        <f t="shared" si="82"/>
        <v>1834</v>
      </c>
      <c r="MZ68" s="65">
        <f t="shared" si="82"/>
        <v>0</v>
      </c>
      <c r="NC68" t="str">
        <f t="shared" si="83"/>
        <v>villa phatana boutique hôtel</v>
      </c>
      <c r="NE68" s="27">
        <f t="shared" si="84"/>
        <v>1834</v>
      </c>
      <c r="NF68" s="65">
        <f t="shared" si="84"/>
        <v>0</v>
      </c>
      <c r="NI68" t="str">
        <f t="shared" si="85"/>
        <v>villa phatana boutique hôtel</v>
      </c>
      <c r="NK68" s="27">
        <f t="shared" si="86"/>
        <v>1834</v>
      </c>
      <c r="NL68" s="65">
        <f t="shared" si="86"/>
        <v>0</v>
      </c>
      <c r="NN68" t="s">
        <v>416</v>
      </c>
      <c r="NQ68" s="65">
        <v>0</v>
      </c>
      <c r="NT68" t="str">
        <f t="shared" si="87"/>
        <v>Déjeuner en route (même restaurant qu'avec Florence)</v>
      </c>
      <c r="NV68" s="27">
        <f t="shared" si="88"/>
        <v>0</v>
      </c>
      <c r="NW68" s="65">
        <f t="shared" si="88"/>
        <v>0</v>
      </c>
      <c r="NZ68" t="str">
        <f t="shared" si="89"/>
        <v>Déjeuner en route (même restaurant qu'avec Florence)</v>
      </c>
      <c r="OB68" s="27">
        <f t="shared" si="90"/>
        <v>0</v>
      </c>
      <c r="OC68" s="65">
        <f t="shared" si="90"/>
        <v>0</v>
      </c>
      <c r="OF68" t="str">
        <f t="shared" si="91"/>
        <v>Déjeuner en route (même restaurant qu'avec Florence)</v>
      </c>
      <c r="OH68" s="27">
        <f t="shared" si="92"/>
        <v>0</v>
      </c>
      <c r="OI68" s="65">
        <f t="shared" si="92"/>
        <v>0</v>
      </c>
      <c r="OK68" t="s">
        <v>488</v>
      </c>
      <c r="OL68" t="s">
        <v>468</v>
      </c>
      <c r="ON68">
        <v>2400</v>
      </c>
      <c r="OQ68" t="s">
        <v>488</v>
      </c>
      <c r="OR68" t="str">
        <f t="shared" si="93"/>
        <v>Eddy Elephant (8h30 à 17h)</v>
      </c>
      <c r="OT68" s="27">
        <f t="shared" si="94"/>
        <v>2400</v>
      </c>
      <c r="OU68" s="65">
        <f t="shared" si="94"/>
        <v>0</v>
      </c>
      <c r="OW68" t="s">
        <v>488</v>
      </c>
      <c r="OX68" t="str">
        <f t="shared" si="95"/>
        <v>Eddy Elephant (8h30 à 17h)</v>
      </c>
      <c r="OZ68" s="27">
        <f t="shared" si="96"/>
        <v>2400</v>
      </c>
      <c r="PA68" s="65">
        <f t="shared" si="96"/>
        <v>0</v>
      </c>
      <c r="PC68" t="s">
        <v>488</v>
      </c>
      <c r="PD68" t="str">
        <f t="shared" si="97"/>
        <v>Eddy Elephant (8h30 à 17h)</v>
      </c>
      <c r="PF68" s="27">
        <f t="shared" si="98"/>
        <v>2400</v>
      </c>
      <c r="PG68" s="65">
        <f t="shared" si="98"/>
        <v>0</v>
      </c>
      <c r="PJ68" t="s">
        <v>583</v>
      </c>
      <c r="PL68" s="25"/>
      <c r="PM68" s="65"/>
      <c r="PP68" t="str">
        <f t="shared" si="99"/>
        <v>Départ à 14h30 pour Khao Yai arrivée 16h30</v>
      </c>
      <c r="PR68">
        <f t="shared" si="100"/>
        <v>0</v>
      </c>
      <c r="PS68">
        <f t="shared" si="100"/>
        <v>0</v>
      </c>
      <c r="PV68" t="str">
        <f t="shared" si="101"/>
        <v>Départ à 14h30 pour Khao Yai arrivée 16h30</v>
      </c>
      <c r="PX68">
        <f t="shared" si="102"/>
        <v>0</v>
      </c>
      <c r="PY68">
        <f t="shared" si="102"/>
        <v>0</v>
      </c>
      <c r="QB68" t="str">
        <f t="shared" si="103"/>
        <v>Départ à 14h30 pour Khao Yai arrivée 16h30</v>
      </c>
      <c r="QD68">
        <f t="shared" si="104"/>
        <v>0</v>
      </c>
      <c r="QE68">
        <f t="shared" si="104"/>
        <v>0</v>
      </c>
      <c r="QH68" t="s">
        <v>583</v>
      </c>
      <c r="QI68" s="25"/>
      <c r="QJ68" s="65"/>
      <c r="QN68" t="str">
        <f t="shared" si="105"/>
        <v>Départ à 14h30 pour Khao Yai arrivée 16h30</v>
      </c>
      <c r="QO68">
        <f t="shared" si="105"/>
        <v>0</v>
      </c>
      <c r="QP68">
        <f t="shared" si="105"/>
        <v>0</v>
      </c>
      <c r="QT68" t="str">
        <f t="shared" si="106"/>
        <v>Départ à 14h30 pour Khao Yai arrivée 16h30</v>
      </c>
      <c r="QU68">
        <f t="shared" si="106"/>
        <v>0</v>
      </c>
      <c r="QV68">
        <f t="shared" si="106"/>
        <v>0</v>
      </c>
      <c r="QZ68" t="str">
        <f t="shared" si="107"/>
        <v>Départ à 14h30 pour Khao Yai arrivée 16h30</v>
      </c>
      <c r="RA68">
        <f t="shared" si="107"/>
        <v>0</v>
      </c>
      <c r="RB68">
        <f t="shared" si="107"/>
        <v>0</v>
      </c>
      <c r="RD68" t="s">
        <v>583</v>
      </c>
      <c r="RE68" s="25"/>
      <c r="RF68" s="65"/>
      <c r="RI68" t="str">
        <f t="shared" si="108"/>
        <v>Départ à 14h30 pour Khao Yai arrivée 16h30</v>
      </c>
      <c r="RJ68">
        <f t="shared" si="108"/>
        <v>0</v>
      </c>
      <c r="RK68">
        <f t="shared" si="108"/>
        <v>0</v>
      </c>
      <c r="RN68" t="str">
        <f t="shared" si="109"/>
        <v>Départ à 14h30 pour Khao Yai arrivée 16h30</v>
      </c>
      <c r="RO68">
        <f t="shared" si="109"/>
        <v>0</v>
      </c>
      <c r="RP68">
        <f t="shared" si="109"/>
        <v>0</v>
      </c>
      <c r="RS68" t="str">
        <f t="shared" si="110"/>
        <v>Départ à 14h30 pour Khao Yai arrivée 16h30</v>
      </c>
      <c r="RT68">
        <f t="shared" si="110"/>
        <v>0</v>
      </c>
      <c r="RU68">
        <f t="shared" si="110"/>
        <v>0</v>
      </c>
      <c r="RW68" t="s">
        <v>335</v>
      </c>
      <c r="SA68">
        <f t="shared" si="111"/>
        <v>0</v>
      </c>
      <c r="SB68" t="str">
        <f t="shared" si="111"/>
        <v>Retour vers 13h à Nong Khai</v>
      </c>
      <c r="SC68">
        <f t="shared" si="111"/>
        <v>0</v>
      </c>
      <c r="SD68">
        <f t="shared" si="111"/>
        <v>0</v>
      </c>
      <c r="SF68">
        <f t="shared" si="112"/>
        <v>0</v>
      </c>
      <c r="SG68" t="str">
        <f t="shared" si="112"/>
        <v>Retour vers 13h à Nong Khai</v>
      </c>
      <c r="SH68">
        <f t="shared" si="112"/>
        <v>0</v>
      </c>
      <c r="SI68">
        <f t="shared" si="112"/>
        <v>0</v>
      </c>
      <c r="SK68">
        <f t="shared" si="113"/>
        <v>0</v>
      </c>
      <c r="SL68" t="str">
        <f t="shared" si="113"/>
        <v>Retour vers 13h à Nong Khai</v>
      </c>
      <c r="SM68">
        <f t="shared" si="113"/>
        <v>0</v>
      </c>
      <c r="SN68">
        <f t="shared" si="113"/>
        <v>0</v>
      </c>
      <c r="SR68" s="25" t="s">
        <v>584</v>
      </c>
      <c r="SS68" s="25"/>
      <c r="ST68" s="65">
        <v>1000</v>
      </c>
      <c r="SW68" t="str">
        <f t="shared" si="114"/>
        <v>Taxi pour aéroport</v>
      </c>
      <c r="SX68">
        <f t="shared" si="114"/>
        <v>0</v>
      </c>
      <c r="SY68">
        <f t="shared" si="114"/>
        <v>1000</v>
      </c>
      <c r="TB68" t="str">
        <f t="shared" si="115"/>
        <v>Taxi pour aéroport</v>
      </c>
      <c r="TC68">
        <f t="shared" si="115"/>
        <v>0</v>
      </c>
      <c r="TD68">
        <f t="shared" si="115"/>
        <v>1000</v>
      </c>
      <c r="TG68" t="str">
        <f t="shared" si="116"/>
        <v>Taxi pour aéroport</v>
      </c>
      <c r="TH68">
        <f t="shared" si="116"/>
        <v>0</v>
      </c>
      <c r="TI68">
        <f t="shared" si="116"/>
        <v>1000</v>
      </c>
    </row>
    <row r="69" spans="1:529" x14ac:dyDescent="0.25">
      <c r="B69" t="s">
        <v>427</v>
      </c>
      <c r="F69" s="27">
        <v>3700</v>
      </c>
      <c r="G69" s="27">
        <v>0</v>
      </c>
      <c r="I69" t="str">
        <f t="shared" si="1"/>
        <v/>
      </c>
      <c r="J69" t="str">
        <f t="shared" si="2"/>
        <v>Lanta miami resort</v>
      </c>
      <c r="N69" s="27">
        <f t="shared" si="3"/>
        <v>3700</v>
      </c>
      <c r="O69" s="27">
        <f t="shared" si="3"/>
        <v>0</v>
      </c>
      <c r="P69" s="27"/>
      <c r="Q69" t="str">
        <f t="shared" si="4"/>
        <v/>
      </c>
      <c r="R69" t="str">
        <f t="shared" si="4"/>
        <v>Lanta miami resort</v>
      </c>
      <c r="V69" s="27">
        <f t="shared" si="5"/>
        <v>3700</v>
      </c>
      <c r="W69" s="27">
        <f t="shared" si="5"/>
        <v>0</v>
      </c>
      <c r="X69" s="27"/>
      <c r="Y69" t="str">
        <f t="shared" si="6"/>
        <v/>
      </c>
      <c r="Z69" t="str">
        <f t="shared" si="6"/>
        <v>Lanta miami resort</v>
      </c>
      <c r="AD69" s="27">
        <f t="shared" si="7"/>
        <v>3700</v>
      </c>
      <c r="AE69" s="27">
        <f t="shared" si="7"/>
        <v>0</v>
      </c>
      <c r="AG69" t="s">
        <v>355</v>
      </c>
      <c r="AI69" s="27">
        <v>0</v>
      </c>
      <c r="AJ69">
        <v>0</v>
      </c>
      <c r="AK69" s="27"/>
      <c r="AL69" t="str">
        <f t="shared" si="8"/>
        <v/>
      </c>
      <c r="AM69" t="str">
        <f t="shared" si="9"/>
        <v>Dîner le soir à l'hôtel ou à proximité</v>
      </c>
      <c r="AO69" s="27">
        <f t="shared" si="10"/>
        <v>0</v>
      </c>
      <c r="AP69" s="27">
        <f t="shared" si="10"/>
        <v>0</v>
      </c>
      <c r="AQ69" s="27"/>
      <c r="AR69" t="str">
        <f t="shared" si="11"/>
        <v/>
      </c>
      <c r="AS69" t="str">
        <f t="shared" si="11"/>
        <v>Dîner le soir à l'hôtel ou à proximité</v>
      </c>
      <c r="AU69" s="27">
        <f t="shared" si="12"/>
        <v>0</v>
      </c>
      <c r="AV69" s="27">
        <f t="shared" si="12"/>
        <v>0</v>
      </c>
      <c r="AW69" s="27"/>
      <c r="AX69" t="str">
        <f t="shared" si="13"/>
        <v/>
      </c>
      <c r="AY69" t="str">
        <f t="shared" si="13"/>
        <v>Dîner le soir à l'hôtel ou à proximité</v>
      </c>
      <c r="BA69" s="27">
        <f t="shared" si="14"/>
        <v>0</v>
      </c>
      <c r="BB69" s="27">
        <f t="shared" si="14"/>
        <v>0</v>
      </c>
      <c r="BC69" s="27"/>
      <c r="BE69" s="25" t="s">
        <v>585</v>
      </c>
      <c r="BF69" s="27">
        <v>1059</v>
      </c>
      <c r="BG69">
        <v>0</v>
      </c>
      <c r="BH69" s="65"/>
      <c r="BI69" t="str">
        <f t="shared" si="15"/>
        <v/>
      </c>
      <c r="BJ69" t="str">
        <f t="shared" si="16"/>
        <v>hotel chiang khong (siam tara resort)</v>
      </c>
      <c r="BK69" s="27">
        <f t="shared" si="16"/>
        <v>1059</v>
      </c>
      <c r="BL69" s="27">
        <f t="shared" si="16"/>
        <v>0</v>
      </c>
      <c r="BM69" s="27"/>
      <c r="BN69" t="str">
        <f t="shared" si="17"/>
        <v/>
      </c>
      <c r="BO69" t="str">
        <f t="shared" si="17"/>
        <v>hotel chiang khong (siam tara resort)</v>
      </c>
      <c r="BP69" s="27">
        <f t="shared" si="17"/>
        <v>1059</v>
      </c>
      <c r="BQ69" s="27">
        <f t="shared" si="17"/>
        <v>0</v>
      </c>
      <c r="BR69" s="27"/>
      <c r="BS69" s="27" t="str">
        <f t="shared" si="18"/>
        <v/>
      </c>
      <c r="BT69" t="str">
        <f t="shared" si="18"/>
        <v>hotel chiang khong (siam tara resort)</v>
      </c>
      <c r="BU69" s="27">
        <f t="shared" si="18"/>
        <v>1059</v>
      </c>
      <c r="BV69" s="27">
        <f t="shared" si="18"/>
        <v>0</v>
      </c>
      <c r="BX69" t="s">
        <v>586</v>
      </c>
      <c r="BY69" s="27">
        <v>1000</v>
      </c>
      <c r="BZ69" s="27">
        <v>0</v>
      </c>
      <c r="CA69" s="65"/>
      <c r="CB69" t="str">
        <f t="shared" si="19"/>
        <v/>
      </c>
      <c r="CC69" t="str">
        <f t="shared" si="20"/>
        <v>Frais de visas</v>
      </c>
      <c r="CD69" s="27">
        <f t="shared" si="20"/>
        <v>1000</v>
      </c>
      <c r="CE69" s="27">
        <f t="shared" si="20"/>
        <v>0</v>
      </c>
      <c r="CF69" s="27"/>
      <c r="CG69" t="str">
        <f t="shared" si="21"/>
        <v/>
      </c>
      <c r="CH69" t="str">
        <f t="shared" si="21"/>
        <v>Frais de visas</v>
      </c>
      <c r="CI69" s="27">
        <f t="shared" si="22"/>
        <v>1000</v>
      </c>
      <c r="CJ69" s="27">
        <f t="shared" si="23"/>
        <v>0</v>
      </c>
      <c r="CK69" s="27"/>
      <c r="CL69" t="str">
        <f t="shared" si="24"/>
        <v/>
      </c>
      <c r="CM69" t="str">
        <f t="shared" si="24"/>
        <v>Frais de visas</v>
      </c>
      <c r="CN69" s="27">
        <f t="shared" si="24"/>
        <v>1000</v>
      </c>
      <c r="CO69" s="27">
        <f t="shared" si="24"/>
        <v>0</v>
      </c>
      <c r="CP69" s="27"/>
      <c r="CR69" t="s">
        <v>465</v>
      </c>
      <c r="CS69" s="27">
        <v>1600</v>
      </c>
      <c r="CT69" s="27">
        <v>0</v>
      </c>
      <c r="CU69" s="65"/>
      <c r="CV69" t="str">
        <f t="shared" si="25"/>
        <v/>
      </c>
      <c r="CW69" t="str">
        <f t="shared" si="26"/>
        <v>Hôtel naview@prasingh</v>
      </c>
      <c r="CX69" s="27">
        <f t="shared" si="26"/>
        <v>1600</v>
      </c>
      <c r="CY69" s="27">
        <f t="shared" si="26"/>
        <v>0</v>
      </c>
      <c r="CZ69" s="27"/>
      <c r="DA69" t="str">
        <f t="shared" si="27"/>
        <v/>
      </c>
      <c r="DB69" t="str">
        <f t="shared" si="28"/>
        <v>Hôtel naview@prasingh</v>
      </c>
      <c r="DC69" s="27">
        <f t="shared" si="28"/>
        <v>1600</v>
      </c>
      <c r="DD69" s="27">
        <f t="shared" si="28"/>
        <v>0</v>
      </c>
      <c r="DE69" s="27"/>
      <c r="DF69" t="str">
        <f t="shared" si="29"/>
        <v/>
      </c>
      <c r="DG69" t="str">
        <f t="shared" si="30"/>
        <v>Hôtel naview@prasingh</v>
      </c>
      <c r="DH69" s="27">
        <f t="shared" si="30"/>
        <v>1600</v>
      </c>
      <c r="DI69" s="27">
        <f t="shared" si="30"/>
        <v>0</v>
      </c>
      <c r="DJ69" s="27"/>
      <c r="DL69" t="s">
        <v>465</v>
      </c>
      <c r="DM69" s="27">
        <v>1600</v>
      </c>
      <c r="DN69" s="27">
        <v>0</v>
      </c>
      <c r="DO69" t="s">
        <v>25</v>
      </c>
      <c r="DP69" t="str">
        <f t="shared" si="31"/>
        <v/>
      </c>
      <c r="DQ69" t="str">
        <f t="shared" si="32"/>
        <v>Hôtel naview@prasingh</v>
      </c>
      <c r="DR69" s="27">
        <f t="shared" si="32"/>
        <v>1600</v>
      </c>
      <c r="DS69" s="27">
        <f t="shared" si="32"/>
        <v>0</v>
      </c>
      <c r="DU69" t="str">
        <f t="shared" si="33"/>
        <v/>
      </c>
      <c r="DV69" t="str">
        <f t="shared" si="33"/>
        <v>Hôtel naview@prasingh</v>
      </c>
      <c r="DW69" s="27">
        <f t="shared" si="33"/>
        <v>1600</v>
      </c>
      <c r="DX69" s="27">
        <f t="shared" si="33"/>
        <v>0</v>
      </c>
      <c r="DZ69" t="str">
        <f t="shared" si="34"/>
        <v/>
      </c>
      <c r="EA69" t="str">
        <f t="shared" si="34"/>
        <v>Hôtel naview@prasingh</v>
      </c>
      <c r="EB69" s="27">
        <f t="shared" si="34"/>
        <v>1600</v>
      </c>
      <c r="EC69" s="27">
        <f t="shared" si="34"/>
        <v>0</v>
      </c>
      <c r="EF69" t="s">
        <v>587</v>
      </c>
      <c r="EG69">
        <v>300</v>
      </c>
      <c r="EH69">
        <v>0</v>
      </c>
      <c r="EJ69" t="str">
        <f t="shared" si="35"/>
        <v/>
      </c>
      <c r="EK69" t="str">
        <f t="shared" si="36"/>
        <v>Visite des temples de la vieille ville (3)</v>
      </c>
      <c r="EL69" s="27">
        <f t="shared" si="36"/>
        <v>300</v>
      </c>
      <c r="EM69" s="27">
        <f t="shared" si="36"/>
        <v>0</v>
      </c>
      <c r="EO69" t="str">
        <f t="shared" si="37"/>
        <v/>
      </c>
      <c r="EP69" t="str">
        <f t="shared" si="37"/>
        <v>Visite des temples de la vieille ville (3)</v>
      </c>
      <c r="EQ69" s="27">
        <f t="shared" si="37"/>
        <v>300</v>
      </c>
      <c r="ER69" s="27">
        <f t="shared" si="37"/>
        <v>0</v>
      </c>
      <c r="ET69" t="str">
        <f t="shared" si="38"/>
        <v/>
      </c>
      <c r="EU69" t="str">
        <f t="shared" si="38"/>
        <v>Visite des temples de la vieille ville (3)</v>
      </c>
      <c r="EV69" s="27">
        <f t="shared" si="38"/>
        <v>300</v>
      </c>
      <c r="EW69" s="27">
        <f t="shared" si="38"/>
        <v>0</v>
      </c>
      <c r="EZ69" t="s">
        <v>587</v>
      </c>
      <c r="FA69">
        <v>300</v>
      </c>
      <c r="FB69">
        <v>0</v>
      </c>
      <c r="FD69" t="str">
        <f t="shared" si="39"/>
        <v/>
      </c>
      <c r="FE69" t="str">
        <f t="shared" si="40"/>
        <v>Visite des temples de la vieille ville (3)</v>
      </c>
      <c r="FF69" s="27">
        <f t="shared" si="40"/>
        <v>300</v>
      </c>
      <c r="FG69" s="27">
        <f t="shared" si="40"/>
        <v>0</v>
      </c>
      <c r="FI69" t="str">
        <f t="shared" si="41"/>
        <v/>
      </c>
      <c r="FJ69" t="str">
        <f t="shared" si="41"/>
        <v>Visite des temples de la vieille ville (3)</v>
      </c>
      <c r="FK69" s="27">
        <f t="shared" si="41"/>
        <v>300</v>
      </c>
      <c r="FL69" s="27">
        <f t="shared" si="41"/>
        <v>0</v>
      </c>
      <c r="FN69" t="str">
        <f t="shared" si="42"/>
        <v/>
      </c>
      <c r="FO69" t="str">
        <f t="shared" si="42"/>
        <v>Visite des temples de la vieille ville (3)</v>
      </c>
      <c r="FP69" s="27">
        <f t="shared" si="42"/>
        <v>300</v>
      </c>
      <c r="FQ69" s="27">
        <f t="shared" si="42"/>
        <v>0</v>
      </c>
      <c r="FS69" t="s">
        <v>587</v>
      </c>
      <c r="FT69">
        <v>300</v>
      </c>
      <c r="FU69">
        <v>0</v>
      </c>
      <c r="FW69" t="str">
        <f t="shared" si="43"/>
        <v/>
      </c>
      <c r="FX69" t="str">
        <f t="shared" si="44"/>
        <v>Visite des temples de la vieille ville (3)</v>
      </c>
      <c r="FY69" s="27">
        <f t="shared" si="44"/>
        <v>300</v>
      </c>
      <c r="FZ69" s="27">
        <f t="shared" si="44"/>
        <v>0</v>
      </c>
      <c r="GB69" t="str">
        <f t="shared" si="45"/>
        <v/>
      </c>
      <c r="GC69" t="str">
        <f t="shared" si="45"/>
        <v>Visite des temples de la vieille ville (3)</v>
      </c>
      <c r="GD69" s="27">
        <f t="shared" si="45"/>
        <v>300</v>
      </c>
      <c r="GE69" s="27">
        <f t="shared" si="45"/>
        <v>0</v>
      </c>
      <c r="GG69" t="str">
        <f t="shared" si="46"/>
        <v/>
      </c>
      <c r="GH69" t="str">
        <f t="shared" si="46"/>
        <v>Visite des temples de la vieille ville (3)</v>
      </c>
      <c r="GI69" s="27">
        <f t="shared" si="46"/>
        <v>300</v>
      </c>
      <c r="GJ69" s="27">
        <f t="shared" si="46"/>
        <v>0</v>
      </c>
      <c r="GL69" t="s">
        <v>587</v>
      </c>
      <c r="GM69">
        <v>300</v>
      </c>
      <c r="GN69">
        <v>0</v>
      </c>
      <c r="GP69" t="str">
        <f t="shared" si="47"/>
        <v/>
      </c>
      <c r="GQ69" t="str">
        <f t="shared" si="48"/>
        <v>Visite des temples de la vieille ville (3)</v>
      </c>
      <c r="GR69" s="27">
        <f t="shared" si="48"/>
        <v>300</v>
      </c>
      <c r="GS69" s="27">
        <f t="shared" si="48"/>
        <v>0</v>
      </c>
      <c r="GU69" t="str">
        <f t="shared" si="49"/>
        <v/>
      </c>
      <c r="GV69" t="str">
        <f t="shared" si="49"/>
        <v>Visite des temples de la vieille ville (3)</v>
      </c>
      <c r="GW69" s="27">
        <f t="shared" si="49"/>
        <v>300</v>
      </c>
      <c r="GX69" s="27">
        <f t="shared" si="49"/>
        <v>0</v>
      </c>
      <c r="GZ69" t="str">
        <f t="shared" si="50"/>
        <v/>
      </c>
      <c r="HA69" t="str">
        <f t="shared" si="50"/>
        <v>Visite des temples de la vieille ville (3)</v>
      </c>
      <c r="HB69" s="27">
        <f t="shared" si="50"/>
        <v>300</v>
      </c>
      <c r="HC69" s="27">
        <f t="shared" si="50"/>
        <v>0</v>
      </c>
      <c r="HE69" t="s">
        <v>588</v>
      </c>
      <c r="HF69" s="27"/>
      <c r="HG69" s="27"/>
      <c r="HI69" t="str">
        <f t="shared" si="51"/>
        <v/>
      </c>
      <c r="HJ69" t="str">
        <f t="shared" si="52"/>
        <v>Départ à 14h - arrivée aéroport don muang vers 17h</v>
      </c>
      <c r="HK69">
        <f t="shared" si="52"/>
        <v>0</v>
      </c>
      <c r="HL69">
        <f t="shared" si="52"/>
        <v>0</v>
      </c>
      <c r="HN69" t="str">
        <f t="shared" si="53"/>
        <v/>
      </c>
      <c r="HO69" t="str">
        <f t="shared" si="53"/>
        <v>Départ à 14h - arrivée aéroport don muang vers 17h</v>
      </c>
      <c r="HP69">
        <f t="shared" si="53"/>
        <v>0</v>
      </c>
      <c r="HQ69">
        <f t="shared" si="53"/>
        <v>0</v>
      </c>
      <c r="HS69" t="str">
        <f t="shared" si="54"/>
        <v/>
      </c>
      <c r="HT69" t="str">
        <f t="shared" si="54"/>
        <v>Départ à 14h - arrivée aéroport don muang vers 17h</v>
      </c>
      <c r="HU69">
        <f t="shared" si="54"/>
        <v>0</v>
      </c>
      <c r="HV69">
        <f t="shared" si="54"/>
        <v>0</v>
      </c>
      <c r="HX69" t="s">
        <v>588</v>
      </c>
      <c r="HY69" s="27"/>
      <c r="HZ69" s="27"/>
      <c r="IB69" t="str">
        <f t="shared" si="55"/>
        <v/>
      </c>
      <c r="IC69" t="str">
        <f t="shared" si="56"/>
        <v>Départ à 14h - arrivée aéroport don muang vers 17h</v>
      </c>
      <c r="ID69">
        <f t="shared" si="56"/>
        <v>0</v>
      </c>
      <c r="IE69">
        <f t="shared" si="56"/>
        <v>0</v>
      </c>
      <c r="IG69" t="str">
        <f t="shared" si="57"/>
        <v/>
      </c>
      <c r="IH69" t="str">
        <f t="shared" si="58"/>
        <v>Départ à 14h - arrivée aéroport don muang vers 17h</v>
      </c>
      <c r="II69">
        <f t="shared" si="58"/>
        <v>0</v>
      </c>
      <c r="IJ69">
        <f t="shared" si="58"/>
        <v>0</v>
      </c>
      <c r="IL69" t="str">
        <f t="shared" si="59"/>
        <v/>
      </c>
      <c r="IM69" t="str">
        <f t="shared" si="60"/>
        <v>Départ à 14h - arrivée aéroport don muang vers 17h</v>
      </c>
      <c r="IN69">
        <f t="shared" si="60"/>
        <v>0</v>
      </c>
      <c r="IO69">
        <f t="shared" si="60"/>
        <v>0</v>
      </c>
      <c r="IR69" s="25" t="s">
        <v>589</v>
      </c>
      <c r="IV69" s="27"/>
      <c r="IW69" s="27">
        <v>0</v>
      </c>
      <c r="IX69" s="27"/>
      <c r="IZ69" t="str">
        <f t="shared" si="61"/>
        <v>diner</v>
      </c>
      <c r="JD69" s="27">
        <f t="shared" si="62"/>
        <v>0</v>
      </c>
      <c r="JE69" s="65">
        <f t="shared" si="62"/>
        <v>0</v>
      </c>
      <c r="JH69" t="str">
        <f t="shared" si="63"/>
        <v>diner</v>
      </c>
      <c r="JL69" s="27">
        <f t="shared" si="64"/>
        <v>0</v>
      </c>
      <c r="JM69" s="65">
        <f t="shared" si="64"/>
        <v>0</v>
      </c>
      <c r="JP69" t="str">
        <f t="shared" si="65"/>
        <v>diner</v>
      </c>
      <c r="JT69" s="27">
        <f t="shared" si="66"/>
        <v>0</v>
      </c>
      <c r="JU69" s="65">
        <f t="shared" si="66"/>
        <v>0</v>
      </c>
      <c r="JX69" s="25" t="s">
        <v>582</v>
      </c>
      <c r="JZ69" s="27">
        <v>0</v>
      </c>
      <c r="KA69" s="27">
        <v>0</v>
      </c>
      <c r="KB69" s="27"/>
      <c r="KD69" s="25" t="s">
        <v>582</v>
      </c>
      <c r="KF69" s="27">
        <f t="shared" si="67"/>
        <v>0</v>
      </c>
      <c r="KG69" s="65">
        <f t="shared" si="67"/>
        <v>0</v>
      </c>
      <c r="KJ69" s="25" t="s">
        <v>582</v>
      </c>
      <c r="KL69" s="27">
        <f t="shared" si="68"/>
        <v>0</v>
      </c>
      <c r="KM69" s="65">
        <f t="shared" si="68"/>
        <v>0</v>
      </c>
      <c r="KP69" s="25" t="s">
        <v>582</v>
      </c>
      <c r="KR69" s="27">
        <f t="shared" si="69"/>
        <v>0</v>
      </c>
      <c r="KS69" s="65">
        <f t="shared" si="69"/>
        <v>0</v>
      </c>
      <c r="KV69" t="s">
        <v>358</v>
      </c>
      <c r="KX69" s="27"/>
      <c r="KZ69" s="27"/>
      <c r="LB69" t="s">
        <v>358</v>
      </c>
      <c r="LD69" s="27">
        <f t="shared" si="117"/>
        <v>0</v>
      </c>
      <c r="LE69" s="65">
        <f t="shared" si="117"/>
        <v>0</v>
      </c>
      <c r="LH69" t="str">
        <f t="shared" si="71"/>
        <v>Distillerie 15h à 16h</v>
      </c>
      <c r="LJ69" s="27">
        <f t="shared" si="118"/>
        <v>0</v>
      </c>
      <c r="LK69" s="65">
        <f t="shared" si="118"/>
        <v>0</v>
      </c>
      <c r="LN69" t="str">
        <f t="shared" si="73"/>
        <v>Distillerie 15h à 16h</v>
      </c>
      <c r="LP69" s="27">
        <f t="shared" si="119"/>
        <v>0</v>
      </c>
      <c r="LQ69" s="65">
        <f t="shared" si="119"/>
        <v>0</v>
      </c>
      <c r="LT69" t="s">
        <v>358</v>
      </c>
      <c r="LV69" s="27"/>
      <c r="LZ69" t="str">
        <f t="shared" si="75"/>
        <v>Distillerie 15h à 16h</v>
      </c>
      <c r="MB69" s="27">
        <f t="shared" si="120"/>
        <v>0</v>
      </c>
      <c r="MC69" s="65">
        <f t="shared" si="120"/>
        <v>0</v>
      </c>
      <c r="MF69" t="str">
        <f t="shared" si="77"/>
        <v>Distillerie 15h à 16h</v>
      </c>
      <c r="MH69" s="27">
        <f t="shared" si="121"/>
        <v>0</v>
      </c>
      <c r="MI69" s="65">
        <f t="shared" si="121"/>
        <v>0</v>
      </c>
      <c r="ML69" t="str">
        <f t="shared" si="79"/>
        <v>Distillerie 15h à 16h</v>
      </c>
      <c r="MN69" s="27">
        <f t="shared" si="122"/>
        <v>0</v>
      </c>
      <c r="MO69" s="65">
        <f t="shared" si="122"/>
        <v>0</v>
      </c>
      <c r="MP69" t="s">
        <v>488</v>
      </c>
      <c r="MQ69" t="s">
        <v>590</v>
      </c>
      <c r="MV69" t="s">
        <v>488</v>
      </c>
      <c r="MW69" t="str">
        <f t="shared" si="81"/>
        <v>Matinéee libre</v>
      </c>
      <c r="MY69" s="27">
        <f t="shared" si="82"/>
        <v>0</v>
      </c>
      <c r="MZ69" s="65">
        <f t="shared" si="82"/>
        <v>0</v>
      </c>
      <c r="NB69" t="s">
        <v>488</v>
      </c>
      <c r="NC69" t="str">
        <f t="shared" si="83"/>
        <v>Matinéee libre</v>
      </c>
      <c r="NE69" s="27">
        <f t="shared" si="84"/>
        <v>0</v>
      </c>
      <c r="NF69" s="65">
        <f t="shared" si="84"/>
        <v>0</v>
      </c>
      <c r="NH69" t="s">
        <v>488</v>
      </c>
      <c r="NI69" t="str">
        <f t="shared" si="85"/>
        <v>Matinéee libre</v>
      </c>
      <c r="NK69" s="27">
        <f t="shared" si="86"/>
        <v>0</v>
      </c>
      <c r="NL69" s="65">
        <f t="shared" si="86"/>
        <v>0</v>
      </c>
      <c r="NN69" t="s">
        <v>424</v>
      </c>
      <c r="NP69" s="27"/>
      <c r="NQ69" s="65"/>
      <c r="NT69" t="str">
        <f t="shared" si="87"/>
        <v>Visite des villages la journée</v>
      </c>
      <c r="NV69" s="27">
        <f t="shared" si="88"/>
        <v>0</v>
      </c>
      <c r="NW69" s="65">
        <f t="shared" si="88"/>
        <v>0</v>
      </c>
      <c r="NZ69" t="str">
        <f t="shared" si="89"/>
        <v>Visite des villages la journée</v>
      </c>
      <c r="OB69" s="27">
        <f t="shared" si="90"/>
        <v>0</v>
      </c>
      <c r="OC69" s="65">
        <f t="shared" si="90"/>
        <v>0</v>
      </c>
      <c r="OF69" t="str">
        <f t="shared" si="91"/>
        <v>Visite des villages la journée</v>
      </c>
      <c r="OH69" s="27">
        <f t="shared" si="92"/>
        <v>0</v>
      </c>
      <c r="OI69" s="65">
        <f t="shared" si="92"/>
        <v>0</v>
      </c>
      <c r="OL69" t="s">
        <v>251</v>
      </c>
      <c r="ON69" s="27">
        <v>1600</v>
      </c>
      <c r="OO69" s="27">
        <v>0</v>
      </c>
      <c r="OR69" t="str">
        <f t="shared" si="93"/>
        <v>naview @prasingh</v>
      </c>
      <c r="OT69" s="27">
        <f t="shared" si="94"/>
        <v>1600</v>
      </c>
      <c r="OU69" s="65">
        <f t="shared" si="94"/>
        <v>0</v>
      </c>
      <c r="OX69" t="str">
        <f t="shared" si="95"/>
        <v>naview @prasingh</v>
      </c>
      <c r="OZ69" s="27">
        <f t="shared" si="96"/>
        <v>1600</v>
      </c>
      <c r="PA69" s="65">
        <f t="shared" si="96"/>
        <v>0</v>
      </c>
      <c r="PD69" t="str">
        <f t="shared" si="97"/>
        <v>naview @prasingh</v>
      </c>
      <c r="PF69" s="27">
        <f t="shared" si="98"/>
        <v>1600</v>
      </c>
      <c r="PG69" s="65">
        <f t="shared" si="98"/>
        <v>0</v>
      </c>
      <c r="PJ69" t="s">
        <v>591</v>
      </c>
      <c r="PL69">
        <v>1800</v>
      </c>
      <c r="PM69" s="27"/>
      <c r="PP69" t="str">
        <f t="shared" si="99"/>
        <v>Hotel jungle house khao yai</v>
      </c>
      <c r="PR69">
        <f t="shared" si="100"/>
        <v>1800</v>
      </c>
      <c r="PS69">
        <f t="shared" si="100"/>
        <v>0</v>
      </c>
      <c r="PV69" t="str">
        <f t="shared" si="101"/>
        <v>Hotel jungle house khao yai</v>
      </c>
      <c r="PX69">
        <f t="shared" si="102"/>
        <v>1800</v>
      </c>
      <c r="PY69">
        <f t="shared" si="102"/>
        <v>0</v>
      </c>
      <c r="QB69" t="str">
        <f t="shared" si="103"/>
        <v>Hotel jungle house khao yai</v>
      </c>
      <c r="QD69">
        <f t="shared" si="104"/>
        <v>1800</v>
      </c>
      <c r="QE69">
        <f t="shared" si="104"/>
        <v>0</v>
      </c>
      <c r="QH69" t="s">
        <v>591</v>
      </c>
      <c r="QI69">
        <v>1800</v>
      </c>
      <c r="QJ69" s="27"/>
      <c r="QN69" t="str">
        <f t="shared" si="105"/>
        <v>Hotel jungle house khao yai</v>
      </c>
      <c r="QO69">
        <f t="shared" si="105"/>
        <v>1800</v>
      </c>
      <c r="QP69">
        <f t="shared" si="105"/>
        <v>0</v>
      </c>
      <c r="QT69" t="str">
        <f t="shared" si="106"/>
        <v>Hotel jungle house khao yai</v>
      </c>
      <c r="QU69">
        <f t="shared" si="106"/>
        <v>1800</v>
      </c>
      <c r="QV69">
        <f t="shared" si="106"/>
        <v>0</v>
      </c>
      <c r="QZ69" t="str">
        <f t="shared" si="107"/>
        <v>Hotel jungle house khao yai</v>
      </c>
      <c r="RA69">
        <f t="shared" si="107"/>
        <v>1800</v>
      </c>
      <c r="RB69">
        <f t="shared" si="107"/>
        <v>0</v>
      </c>
      <c r="RD69" t="s">
        <v>591</v>
      </c>
      <c r="RE69">
        <v>1800</v>
      </c>
      <c r="RF69" s="27"/>
      <c r="RI69" t="str">
        <f t="shared" si="108"/>
        <v>Hotel jungle house khao yai</v>
      </c>
      <c r="RJ69">
        <f t="shared" si="108"/>
        <v>1800</v>
      </c>
      <c r="RK69">
        <f t="shared" si="108"/>
        <v>0</v>
      </c>
      <c r="RN69" t="str">
        <f t="shared" si="109"/>
        <v>Hotel jungle house khao yai</v>
      </c>
      <c r="RO69">
        <f t="shared" si="109"/>
        <v>1800</v>
      </c>
      <c r="RP69">
        <f t="shared" si="109"/>
        <v>0</v>
      </c>
      <c r="RS69" t="str">
        <f t="shared" si="110"/>
        <v>Hotel jungle house khao yai</v>
      </c>
      <c r="RT69">
        <f t="shared" si="110"/>
        <v>1800</v>
      </c>
      <c r="RU69">
        <f t="shared" si="110"/>
        <v>0</v>
      </c>
      <c r="RW69" t="s">
        <v>340</v>
      </c>
      <c r="SA69">
        <f t="shared" si="111"/>
        <v>0</v>
      </c>
      <c r="SB69" t="str">
        <f t="shared" si="111"/>
        <v>Déjeuner de 13h à 14h</v>
      </c>
      <c r="SC69">
        <f t="shared" si="111"/>
        <v>0</v>
      </c>
      <c r="SD69">
        <f t="shared" si="111"/>
        <v>0</v>
      </c>
      <c r="SF69">
        <f t="shared" si="112"/>
        <v>0</v>
      </c>
      <c r="SG69" t="str">
        <f t="shared" si="112"/>
        <v>Déjeuner de 13h à 14h</v>
      </c>
      <c r="SH69">
        <f t="shared" si="112"/>
        <v>0</v>
      </c>
      <c r="SI69">
        <f t="shared" si="112"/>
        <v>0</v>
      </c>
      <c r="SK69">
        <f t="shared" si="113"/>
        <v>0</v>
      </c>
      <c r="SL69" t="str">
        <f t="shared" si="113"/>
        <v>Déjeuner de 13h à 14h</v>
      </c>
      <c r="SM69">
        <f t="shared" si="113"/>
        <v>0</v>
      </c>
      <c r="SN69">
        <f t="shared" si="113"/>
        <v>0</v>
      </c>
      <c r="SR69" s="25" t="s">
        <v>592</v>
      </c>
      <c r="SS69" s="25">
        <v>3500</v>
      </c>
      <c r="ST69" s="65">
        <v>3500</v>
      </c>
      <c r="SW69" t="str">
        <f t="shared" si="114"/>
        <v>vol lao airlines pour vientiane à 7h40 arrivée 8h30</v>
      </c>
      <c r="SX69">
        <f t="shared" si="114"/>
        <v>3500</v>
      </c>
      <c r="SY69">
        <f t="shared" si="114"/>
        <v>3500</v>
      </c>
      <c r="TB69" t="str">
        <f t="shared" si="115"/>
        <v>vol lao airlines pour vientiane à 7h40 arrivée 8h30</v>
      </c>
      <c r="TC69">
        <f t="shared" si="115"/>
        <v>3500</v>
      </c>
      <c r="TD69">
        <f t="shared" si="115"/>
        <v>3500</v>
      </c>
      <c r="TG69" t="str">
        <f t="shared" si="116"/>
        <v>vol lao airlines pour vientiane à 7h40 arrivée 8h30</v>
      </c>
      <c r="TH69">
        <f t="shared" si="116"/>
        <v>3500</v>
      </c>
      <c r="TI69">
        <f t="shared" si="116"/>
        <v>3500</v>
      </c>
    </row>
    <row r="70" spans="1:529" x14ac:dyDescent="0.25">
      <c r="A70" t="s">
        <v>593</v>
      </c>
      <c r="B70" t="s">
        <v>594</v>
      </c>
      <c r="F70" s="27"/>
      <c r="G70" s="27">
        <v>2500</v>
      </c>
      <c r="I70" t="str">
        <f t="shared" si="1"/>
        <v>J10</v>
      </c>
      <c r="J70" t="str">
        <f t="shared" si="2"/>
        <v>Départ à midi de l'hôtel en van pour krabi airport</v>
      </c>
      <c r="N70" s="27">
        <f t="shared" si="3"/>
        <v>0</v>
      </c>
      <c r="O70" s="27">
        <f t="shared" si="3"/>
        <v>2500</v>
      </c>
      <c r="Q70" t="str">
        <f t="shared" si="4"/>
        <v>J10</v>
      </c>
      <c r="R70" t="str">
        <f t="shared" si="4"/>
        <v>Départ à midi de l'hôtel en van pour krabi airport</v>
      </c>
      <c r="V70" s="27">
        <f t="shared" si="5"/>
        <v>0</v>
      </c>
      <c r="W70" s="27">
        <f t="shared" si="5"/>
        <v>2500</v>
      </c>
      <c r="Y70" t="str">
        <f t="shared" si="6"/>
        <v>J10</v>
      </c>
      <c r="Z70" t="str">
        <f t="shared" si="6"/>
        <v>Départ à midi de l'hôtel en van pour krabi airport</v>
      </c>
      <c r="AD70" s="27">
        <f t="shared" si="7"/>
        <v>0</v>
      </c>
      <c r="AE70" s="27">
        <f t="shared" si="7"/>
        <v>2500</v>
      </c>
      <c r="AG70" t="s">
        <v>427</v>
      </c>
      <c r="AI70" s="27">
        <v>3700</v>
      </c>
      <c r="AJ70" s="27">
        <v>0</v>
      </c>
      <c r="AL70" t="str">
        <f t="shared" si="8"/>
        <v/>
      </c>
      <c r="AM70" t="str">
        <f t="shared" si="9"/>
        <v>Lanta miami resort</v>
      </c>
      <c r="AO70" s="27">
        <f t="shared" si="10"/>
        <v>3700</v>
      </c>
      <c r="AP70" s="27">
        <f t="shared" si="10"/>
        <v>0</v>
      </c>
      <c r="AR70" t="str">
        <f t="shared" si="11"/>
        <v/>
      </c>
      <c r="AS70" t="str">
        <f t="shared" si="11"/>
        <v>Lanta miami resort</v>
      </c>
      <c r="AU70" s="27">
        <f t="shared" si="12"/>
        <v>3700</v>
      </c>
      <c r="AV70" s="27">
        <f t="shared" si="12"/>
        <v>0</v>
      </c>
      <c r="AX70" t="str">
        <f t="shared" si="13"/>
        <v/>
      </c>
      <c r="AY70" t="str">
        <f t="shared" si="13"/>
        <v>Lanta miami resort</v>
      </c>
      <c r="BA70" s="27">
        <f t="shared" si="14"/>
        <v>3700</v>
      </c>
      <c r="BB70" s="27">
        <f t="shared" si="14"/>
        <v>0</v>
      </c>
      <c r="BE70" t="s">
        <v>595</v>
      </c>
      <c r="BF70" s="27"/>
      <c r="BG70">
        <v>0</v>
      </c>
      <c r="BH70" s="65"/>
      <c r="BI70" t="str">
        <f t="shared" si="15"/>
        <v/>
      </c>
      <c r="BJ70" t="str">
        <f t="shared" si="16"/>
        <v>Dîner chiang Khong</v>
      </c>
      <c r="BK70" s="27">
        <f t="shared" si="16"/>
        <v>0</v>
      </c>
      <c r="BL70" s="27">
        <f t="shared" si="16"/>
        <v>0</v>
      </c>
      <c r="BM70" s="27"/>
      <c r="BN70" t="str">
        <f t="shared" si="17"/>
        <v/>
      </c>
      <c r="BO70" t="str">
        <f t="shared" si="17"/>
        <v>Dîner chiang Khong</v>
      </c>
      <c r="BP70" s="27">
        <f t="shared" si="17"/>
        <v>0</v>
      </c>
      <c r="BQ70" s="27">
        <f t="shared" si="17"/>
        <v>0</v>
      </c>
      <c r="BR70" s="27"/>
      <c r="BS70" s="27" t="str">
        <f t="shared" si="18"/>
        <v/>
      </c>
      <c r="BT70" t="str">
        <f t="shared" si="18"/>
        <v>Dîner chiang Khong</v>
      </c>
      <c r="BU70" s="27">
        <f t="shared" si="18"/>
        <v>0</v>
      </c>
      <c r="BV70" s="27">
        <f t="shared" si="18"/>
        <v>0</v>
      </c>
      <c r="BX70" t="s">
        <v>596</v>
      </c>
      <c r="BZ70" s="27">
        <v>0</v>
      </c>
      <c r="CB70" t="str">
        <f t="shared" si="19"/>
        <v/>
      </c>
      <c r="CC70" t="str">
        <f t="shared" si="20"/>
        <v>Déjeuner en arrivant ou à l'aéroport de Vientiane</v>
      </c>
      <c r="CD70" s="27">
        <f t="shared" si="20"/>
        <v>0</v>
      </c>
      <c r="CE70" s="27">
        <f t="shared" si="20"/>
        <v>0</v>
      </c>
      <c r="CF70"/>
      <c r="CG70" t="str">
        <f t="shared" si="21"/>
        <v/>
      </c>
      <c r="CH70" t="str">
        <f t="shared" si="21"/>
        <v>Déjeuner en arrivant ou à l'aéroport de Vientiane</v>
      </c>
      <c r="CI70" s="27">
        <f t="shared" si="22"/>
        <v>0</v>
      </c>
      <c r="CJ70" s="27">
        <f t="shared" si="23"/>
        <v>0</v>
      </c>
      <c r="CL70" t="str">
        <f t="shared" si="24"/>
        <v/>
      </c>
      <c r="CM70" t="str">
        <f t="shared" si="24"/>
        <v>Déjeuner en arrivant ou à l'aéroport de Vientiane</v>
      </c>
      <c r="CN70" s="27">
        <f t="shared" si="24"/>
        <v>0</v>
      </c>
      <c r="CO70" s="27">
        <f t="shared" si="24"/>
        <v>0</v>
      </c>
      <c r="CQ70" t="s">
        <v>520</v>
      </c>
      <c r="CR70" t="s">
        <v>597</v>
      </c>
      <c r="CS70" s="27">
        <v>200</v>
      </c>
      <c r="CT70" s="27">
        <v>0</v>
      </c>
      <c r="CV70" t="str">
        <f t="shared" si="25"/>
        <v>J8</v>
      </c>
      <c r="CW70" t="str">
        <f t="shared" si="26"/>
        <v>Départ à 9h30 pour visiter les 3 temples de la vieille ville</v>
      </c>
      <c r="CX70" s="27">
        <f t="shared" si="26"/>
        <v>200</v>
      </c>
      <c r="CY70" s="27">
        <f t="shared" si="26"/>
        <v>0</v>
      </c>
      <c r="DA70" t="str">
        <f t="shared" si="27"/>
        <v>J8</v>
      </c>
      <c r="DB70" t="str">
        <f t="shared" si="28"/>
        <v>Départ à 9h30 pour visiter les 3 temples de la vieille ville</v>
      </c>
      <c r="DC70" s="27">
        <f t="shared" si="28"/>
        <v>200</v>
      </c>
      <c r="DD70" s="27">
        <f t="shared" si="28"/>
        <v>0</v>
      </c>
      <c r="DF70" t="str">
        <f t="shared" si="29"/>
        <v>J8</v>
      </c>
      <c r="DG70" t="str">
        <f t="shared" si="30"/>
        <v>Départ à 9h30 pour visiter les 3 temples de la vieille ville</v>
      </c>
      <c r="DH70" s="27">
        <f t="shared" si="30"/>
        <v>200</v>
      </c>
      <c r="DI70" s="27">
        <f t="shared" si="30"/>
        <v>0</v>
      </c>
      <c r="DK70" t="s">
        <v>520</v>
      </c>
      <c r="DL70" t="s">
        <v>597</v>
      </c>
      <c r="DM70" s="27">
        <v>200</v>
      </c>
      <c r="DN70" s="27">
        <v>0</v>
      </c>
      <c r="DP70" t="str">
        <f t="shared" si="31"/>
        <v>J8</v>
      </c>
      <c r="DQ70" t="str">
        <f t="shared" si="32"/>
        <v>Départ à 9h30 pour visiter les 3 temples de la vieille ville</v>
      </c>
      <c r="DR70" s="27">
        <f t="shared" si="32"/>
        <v>200</v>
      </c>
      <c r="DS70" s="27">
        <f t="shared" si="32"/>
        <v>0</v>
      </c>
      <c r="DU70" t="str">
        <f t="shared" si="33"/>
        <v>J8</v>
      </c>
      <c r="DV70" t="str">
        <f t="shared" si="33"/>
        <v>Départ à 9h30 pour visiter les 3 temples de la vieille ville</v>
      </c>
      <c r="DW70" s="27">
        <f t="shared" si="33"/>
        <v>200</v>
      </c>
      <c r="DX70" s="27">
        <f t="shared" si="33"/>
        <v>0</v>
      </c>
      <c r="DZ70" t="str">
        <f t="shared" si="34"/>
        <v>J8</v>
      </c>
      <c r="EA70" t="str">
        <f t="shared" si="34"/>
        <v>Départ à 9h30 pour visiter les 3 temples de la vieille ville</v>
      </c>
      <c r="EB70" s="27">
        <f t="shared" si="34"/>
        <v>200</v>
      </c>
      <c r="EC70" s="27">
        <f t="shared" si="34"/>
        <v>0</v>
      </c>
      <c r="EF70" t="s">
        <v>299</v>
      </c>
      <c r="EG70" s="27"/>
      <c r="EH70" s="27">
        <v>3000</v>
      </c>
      <c r="EJ70" t="str">
        <f t="shared" si="35"/>
        <v/>
      </c>
      <c r="EK70" t="str">
        <f t="shared" si="36"/>
        <v>van à la journée</v>
      </c>
      <c r="EL70" s="27">
        <f t="shared" si="36"/>
        <v>0</v>
      </c>
      <c r="EM70" s="27">
        <f t="shared" si="36"/>
        <v>3000</v>
      </c>
      <c r="EO70" t="str">
        <f t="shared" si="37"/>
        <v/>
      </c>
      <c r="EP70" t="str">
        <f t="shared" si="37"/>
        <v>van à la journée</v>
      </c>
      <c r="EQ70" s="27">
        <f t="shared" si="37"/>
        <v>0</v>
      </c>
      <c r="ER70" s="27">
        <f t="shared" si="37"/>
        <v>3000</v>
      </c>
      <c r="ET70" t="str">
        <f t="shared" si="38"/>
        <v/>
      </c>
      <c r="EU70" t="str">
        <f t="shared" si="38"/>
        <v>van à la journée</v>
      </c>
      <c r="EV70" s="27">
        <f t="shared" si="38"/>
        <v>0</v>
      </c>
      <c r="EW70" s="27">
        <f t="shared" si="38"/>
        <v>3000</v>
      </c>
      <c r="EZ70" t="s">
        <v>299</v>
      </c>
      <c r="FA70" s="27"/>
      <c r="FB70" s="27">
        <v>3000</v>
      </c>
      <c r="FD70" t="str">
        <f t="shared" si="39"/>
        <v/>
      </c>
      <c r="FE70" t="str">
        <f t="shared" si="40"/>
        <v>van à la journée</v>
      </c>
      <c r="FF70" s="27">
        <f t="shared" si="40"/>
        <v>0</v>
      </c>
      <c r="FG70" s="27">
        <f t="shared" si="40"/>
        <v>3000</v>
      </c>
      <c r="FI70" t="str">
        <f t="shared" si="41"/>
        <v/>
      </c>
      <c r="FJ70" t="str">
        <f t="shared" si="41"/>
        <v>van à la journée</v>
      </c>
      <c r="FK70" s="27">
        <f t="shared" si="41"/>
        <v>0</v>
      </c>
      <c r="FL70" s="27">
        <f t="shared" si="41"/>
        <v>3000</v>
      </c>
      <c r="FN70" t="str">
        <f t="shared" si="42"/>
        <v/>
      </c>
      <c r="FO70" t="str">
        <f t="shared" si="42"/>
        <v>van à la journée</v>
      </c>
      <c r="FP70" s="27">
        <f t="shared" si="42"/>
        <v>0</v>
      </c>
      <c r="FQ70" s="27">
        <f t="shared" si="42"/>
        <v>3000</v>
      </c>
      <c r="FS70" t="s">
        <v>299</v>
      </c>
      <c r="FT70" s="27"/>
      <c r="FU70" s="27">
        <v>3000</v>
      </c>
      <c r="FW70" t="str">
        <f t="shared" si="43"/>
        <v/>
      </c>
      <c r="FX70" t="str">
        <f t="shared" si="44"/>
        <v>van à la journée</v>
      </c>
      <c r="FY70" s="27">
        <f t="shared" si="44"/>
        <v>0</v>
      </c>
      <c r="FZ70" s="27">
        <f t="shared" si="44"/>
        <v>3000</v>
      </c>
      <c r="GB70" t="str">
        <f t="shared" si="45"/>
        <v/>
      </c>
      <c r="GC70" t="str">
        <f t="shared" si="45"/>
        <v>van à la journée</v>
      </c>
      <c r="GD70" s="27">
        <f t="shared" si="45"/>
        <v>0</v>
      </c>
      <c r="GE70" s="27">
        <f t="shared" si="45"/>
        <v>3000</v>
      </c>
      <c r="GG70" t="str">
        <f t="shared" si="46"/>
        <v/>
      </c>
      <c r="GH70" t="str">
        <f t="shared" si="46"/>
        <v>van à la journée</v>
      </c>
      <c r="GI70" s="27">
        <f t="shared" si="46"/>
        <v>0</v>
      </c>
      <c r="GJ70" s="27">
        <f t="shared" si="46"/>
        <v>3000</v>
      </c>
      <c r="GL70" t="s">
        <v>299</v>
      </c>
      <c r="GM70" s="27"/>
      <c r="GN70" s="27">
        <v>3000</v>
      </c>
      <c r="GP70" t="str">
        <f t="shared" si="47"/>
        <v/>
      </c>
      <c r="GQ70" t="str">
        <f t="shared" si="48"/>
        <v>van à la journée</v>
      </c>
      <c r="GR70" s="27">
        <f t="shared" si="48"/>
        <v>0</v>
      </c>
      <c r="GS70" s="27">
        <f t="shared" si="48"/>
        <v>3000</v>
      </c>
      <c r="GU70" t="str">
        <f t="shared" si="49"/>
        <v/>
      </c>
      <c r="GV70" t="str">
        <f t="shared" si="49"/>
        <v>van à la journée</v>
      </c>
      <c r="GW70" s="27">
        <f t="shared" si="49"/>
        <v>0</v>
      </c>
      <c r="GX70" s="27">
        <f t="shared" si="49"/>
        <v>3000</v>
      </c>
      <c r="GZ70" t="str">
        <f t="shared" si="50"/>
        <v/>
      </c>
      <c r="HA70" t="str">
        <f t="shared" si="50"/>
        <v>van à la journée</v>
      </c>
      <c r="HB70" s="27">
        <f t="shared" si="50"/>
        <v>0</v>
      </c>
      <c r="HC70" s="27">
        <f t="shared" si="50"/>
        <v>3000</v>
      </c>
      <c r="HE70" t="s">
        <v>598</v>
      </c>
      <c r="HF70" s="27">
        <v>1200</v>
      </c>
      <c r="HG70" s="27">
        <v>1200</v>
      </c>
      <c r="HI70" t="str">
        <f t="shared" si="51"/>
        <v/>
      </c>
      <c r="HJ70" t="str">
        <f t="shared" si="52"/>
        <v>Vol pour Udon Thani Air Asia à 19h50</v>
      </c>
      <c r="HK70">
        <f t="shared" si="52"/>
        <v>1200</v>
      </c>
      <c r="HL70">
        <f t="shared" si="52"/>
        <v>1200</v>
      </c>
      <c r="HN70" t="str">
        <f t="shared" si="53"/>
        <v/>
      </c>
      <c r="HO70" t="str">
        <f t="shared" si="53"/>
        <v>Vol pour Udon Thani Air Asia à 19h50</v>
      </c>
      <c r="HP70">
        <f t="shared" si="53"/>
        <v>1200</v>
      </c>
      <c r="HQ70">
        <f t="shared" si="53"/>
        <v>1200</v>
      </c>
      <c r="HS70" t="str">
        <f t="shared" si="54"/>
        <v/>
      </c>
      <c r="HT70" t="str">
        <f t="shared" si="54"/>
        <v>Vol pour Udon Thani Air Asia à 19h50</v>
      </c>
      <c r="HU70">
        <f t="shared" si="54"/>
        <v>1200</v>
      </c>
      <c r="HV70">
        <f t="shared" si="54"/>
        <v>1200</v>
      </c>
      <c r="HX70" t="s">
        <v>598</v>
      </c>
      <c r="HY70" s="27">
        <v>1200</v>
      </c>
      <c r="HZ70" s="27">
        <v>1200</v>
      </c>
      <c r="IB70" t="str">
        <f t="shared" si="55"/>
        <v/>
      </c>
      <c r="IC70" t="str">
        <f t="shared" si="56"/>
        <v>Vol pour Udon Thani Air Asia à 19h50</v>
      </c>
      <c r="ID70">
        <f t="shared" si="56"/>
        <v>1200</v>
      </c>
      <c r="IE70">
        <f t="shared" si="56"/>
        <v>1200</v>
      </c>
      <c r="IG70" t="str">
        <f t="shared" si="57"/>
        <v/>
      </c>
      <c r="IH70" t="str">
        <f t="shared" si="58"/>
        <v>Vol pour Udon Thani Air Asia à 19h50</v>
      </c>
      <c r="II70">
        <f t="shared" si="58"/>
        <v>1200</v>
      </c>
      <c r="IJ70">
        <f t="shared" si="58"/>
        <v>1200</v>
      </c>
      <c r="IL70" t="str">
        <f t="shared" si="59"/>
        <v/>
      </c>
      <c r="IM70" t="str">
        <f t="shared" si="60"/>
        <v>Vol pour Udon Thani Air Asia à 19h50</v>
      </c>
      <c r="IN70">
        <f t="shared" si="60"/>
        <v>1200</v>
      </c>
      <c r="IO70">
        <f t="shared" si="60"/>
        <v>1200</v>
      </c>
      <c r="IR70" s="25" t="s">
        <v>554</v>
      </c>
      <c r="IV70" s="27">
        <v>1200</v>
      </c>
      <c r="IW70" s="27">
        <v>0</v>
      </c>
      <c r="IX70" s="27" t="s">
        <v>555</v>
      </c>
      <c r="IZ70" t="str">
        <f t="shared" si="61"/>
        <v>Hôtel Khao Sok Jungle Resort</v>
      </c>
      <c r="JD70" s="27">
        <f t="shared" si="62"/>
        <v>1200</v>
      </c>
      <c r="JE70" s="65">
        <f t="shared" si="62"/>
        <v>0</v>
      </c>
      <c r="JH70" t="str">
        <f t="shared" si="63"/>
        <v>Hôtel Khao Sok Jungle Resort</v>
      </c>
      <c r="JL70" s="27">
        <f t="shared" si="64"/>
        <v>1200</v>
      </c>
      <c r="JM70" s="65">
        <f t="shared" si="64"/>
        <v>0</v>
      </c>
      <c r="JP70" t="str">
        <f t="shared" si="65"/>
        <v>Hôtel Khao Sok Jungle Resort</v>
      </c>
      <c r="JT70" s="27">
        <f t="shared" si="66"/>
        <v>1200</v>
      </c>
      <c r="JU70" s="65">
        <f t="shared" si="66"/>
        <v>0</v>
      </c>
      <c r="JX70" s="25" t="s">
        <v>589</v>
      </c>
      <c r="JZ70" s="27"/>
      <c r="KA70" s="27">
        <v>0</v>
      </c>
      <c r="KB70" s="27"/>
      <c r="KD70" s="25" t="s">
        <v>589</v>
      </c>
      <c r="KF70" s="27">
        <f t="shared" si="67"/>
        <v>0</v>
      </c>
      <c r="KG70" s="65">
        <f t="shared" si="67"/>
        <v>0</v>
      </c>
      <c r="KJ70" s="25" t="s">
        <v>589</v>
      </c>
      <c r="KL70" s="27">
        <f t="shared" si="68"/>
        <v>0</v>
      </c>
      <c r="KM70" s="65">
        <f t="shared" si="68"/>
        <v>0</v>
      </c>
      <c r="KP70" s="25" t="s">
        <v>589</v>
      </c>
      <c r="KR70" s="27">
        <f t="shared" si="69"/>
        <v>0</v>
      </c>
      <c r="KS70" s="65">
        <f t="shared" si="69"/>
        <v>0</v>
      </c>
      <c r="KV70" t="s">
        <v>263</v>
      </c>
      <c r="KX70" s="27"/>
      <c r="KY70" s="27">
        <v>2600</v>
      </c>
      <c r="KZ70" s="27"/>
      <c r="LB70" t="s">
        <v>263</v>
      </c>
      <c r="LD70" s="27">
        <f t="shared" si="117"/>
        <v>0</v>
      </c>
      <c r="LE70" s="65">
        <f t="shared" si="117"/>
        <v>2600</v>
      </c>
      <c r="LH70" t="str">
        <f t="shared" si="71"/>
        <v>Van à la journée</v>
      </c>
      <c r="LJ70" s="27">
        <f t="shared" si="118"/>
        <v>0</v>
      </c>
      <c r="LK70" s="65">
        <f t="shared" si="118"/>
        <v>2600</v>
      </c>
      <c r="LN70" t="str">
        <f t="shared" si="73"/>
        <v>Van à la journée</v>
      </c>
      <c r="LP70" s="27">
        <f t="shared" si="119"/>
        <v>0</v>
      </c>
      <c r="LQ70" s="65">
        <f t="shared" si="119"/>
        <v>2600</v>
      </c>
      <c r="LT70" t="s">
        <v>263</v>
      </c>
      <c r="LV70" s="27"/>
      <c r="LW70" s="27">
        <v>2600</v>
      </c>
      <c r="LZ70" t="str">
        <f t="shared" si="75"/>
        <v>Van à la journée</v>
      </c>
      <c r="MB70" s="27">
        <f t="shared" si="120"/>
        <v>0</v>
      </c>
      <c r="MC70" s="65">
        <f t="shared" si="120"/>
        <v>2600</v>
      </c>
      <c r="MF70" t="str">
        <f t="shared" si="77"/>
        <v>Van à la journée</v>
      </c>
      <c r="MH70" s="27">
        <f t="shared" si="121"/>
        <v>0</v>
      </c>
      <c r="MI70" s="65">
        <f t="shared" si="121"/>
        <v>2600</v>
      </c>
      <c r="ML70" t="str">
        <f t="shared" si="79"/>
        <v>Van à la journée</v>
      </c>
      <c r="MN70" s="27">
        <f t="shared" si="122"/>
        <v>0</v>
      </c>
      <c r="MO70" s="65">
        <f t="shared" si="122"/>
        <v>2600</v>
      </c>
      <c r="MQ70" t="s">
        <v>599</v>
      </c>
      <c r="MT70" s="27">
        <v>0</v>
      </c>
      <c r="MW70" t="str">
        <f t="shared" si="81"/>
        <v>Déjeuner bord du Mékong</v>
      </c>
      <c r="MY70" s="27">
        <f t="shared" si="82"/>
        <v>0</v>
      </c>
      <c r="MZ70" s="65">
        <f t="shared" si="82"/>
        <v>0</v>
      </c>
      <c r="NC70" t="str">
        <f t="shared" si="83"/>
        <v>Déjeuner bord du Mékong</v>
      </c>
      <c r="NE70" s="27">
        <f t="shared" si="84"/>
        <v>0</v>
      </c>
      <c r="NF70" s="65">
        <f t="shared" si="84"/>
        <v>0</v>
      </c>
      <c r="NI70" t="str">
        <f t="shared" si="85"/>
        <v>Déjeuner bord du Mékong</v>
      </c>
      <c r="NK70" s="27">
        <f t="shared" si="86"/>
        <v>0</v>
      </c>
      <c r="NL70" s="65">
        <f t="shared" si="86"/>
        <v>0</v>
      </c>
      <c r="NN70" s="25" t="s">
        <v>437</v>
      </c>
      <c r="NP70" s="27">
        <v>500</v>
      </c>
      <c r="NQ70" s="65">
        <v>500</v>
      </c>
      <c r="NT70" t="str">
        <f t="shared" si="87"/>
        <v>nuit chez l'habitant</v>
      </c>
      <c r="NV70" s="27">
        <f t="shared" si="88"/>
        <v>500</v>
      </c>
      <c r="NW70" s="65">
        <f t="shared" si="88"/>
        <v>500</v>
      </c>
      <c r="NZ70" t="str">
        <f t="shared" si="89"/>
        <v>nuit chez l'habitant</v>
      </c>
      <c r="OB70" s="27">
        <f t="shared" si="90"/>
        <v>500</v>
      </c>
      <c r="OC70" s="65">
        <f t="shared" si="90"/>
        <v>500</v>
      </c>
      <c r="OF70" t="str">
        <f t="shared" si="91"/>
        <v>nuit chez l'habitant</v>
      </c>
      <c r="OH70" s="27">
        <f t="shared" si="92"/>
        <v>500</v>
      </c>
      <c r="OI70" s="65">
        <f t="shared" si="92"/>
        <v>500</v>
      </c>
      <c r="OL70" t="s">
        <v>342</v>
      </c>
      <c r="OO70" s="27">
        <v>0</v>
      </c>
      <c r="OR70" t="str">
        <f t="shared" si="93"/>
        <v>Dîner à l'hôtel ou à proximité</v>
      </c>
      <c r="OT70" s="27">
        <f t="shared" si="94"/>
        <v>0</v>
      </c>
      <c r="OU70" s="65">
        <f t="shared" si="94"/>
        <v>0</v>
      </c>
      <c r="OX70" t="str">
        <f t="shared" si="95"/>
        <v>Dîner à l'hôtel ou à proximité</v>
      </c>
      <c r="OZ70" s="27">
        <f t="shared" si="96"/>
        <v>0</v>
      </c>
      <c r="PA70" s="65">
        <f t="shared" si="96"/>
        <v>0</v>
      </c>
      <c r="PD70" t="str">
        <f t="shared" si="97"/>
        <v>Dîner à l'hôtel ou à proximité</v>
      </c>
      <c r="PF70" s="27">
        <f t="shared" si="98"/>
        <v>0</v>
      </c>
      <c r="PG70" s="65">
        <f t="shared" si="98"/>
        <v>0</v>
      </c>
      <c r="PJ70" t="s">
        <v>342</v>
      </c>
      <c r="PM70" s="27"/>
      <c r="PP70" t="str">
        <f t="shared" si="99"/>
        <v>Dîner à l'hôtel ou à proximité</v>
      </c>
      <c r="PR70">
        <f t="shared" si="100"/>
        <v>0</v>
      </c>
      <c r="PS70">
        <f t="shared" si="100"/>
        <v>0</v>
      </c>
      <c r="PV70" t="str">
        <f t="shared" si="101"/>
        <v>Dîner à l'hôtel ou à proximité</v>
      </c>
      <c r="PX70">
        <f t="shared" si="102"/>
        <v>0</v>
      </c>
      <c r="PY70">
        <f t="shared" si="102"/>
        <v>0</v>
      </c>
      <c r="QB70" t="str">
        <f t="shared" si="103"/>
        <v>Dîner à l'hôtel ou à proximité</v>
      </c>
      <c r="QD70">
        <f t="shared" si="104"/>
        <v>0</v>
      </c>
      <c r="QE70">
        <f t="shared" si="104"/>
        <v>0</v>
      </c>
      <c r="QH70" t="s">
        <v>342</v>
      </c>
      <c r="QJ70" s="27"/>
      <c r="QN70" t="str">
        <f t="shared" si="105"/>
        <v>Dîner à l'hôtel ou à proximité</v>
      </c>
      <c r="QO70">
        <f t="shared" si="105"/>
        <v>0</v>
      </c>
      <c r="QP70">
        <f t="shared" si="105"/>
        <v>0</v>
      </c>
      <c r="QT70" t="str">
        <f t="shared" si="106"/>
        <v>Dîner à l'hôtel ou à proximité</v>
      </c>
      <c r="QU70">
        <f t="shared" si="106"/>
        <v>0</v>
      </c>
      <c r="QV70">
        <f t="shared" si="106"/>
        <v>0</v>
      </c>
      <c r="QZ70" t="str">
        <f t="shared" si="107"/>
        <v>Dîner à l'hôtel ou à proximité</v>
      </c>
      <c r="RA70">
        <f t="shared" si="107"/>
        <v>0</v>
      </c>
      <c r="RB70">
        <f t="shared" si="107"/>
        <v>0</v>
      </c>
      <c r="RD70" t="s">
        <v>342</v>
      </c>
      <c r="RF70" s="27"/>
      <c r="RI70" t="str">
        <f t="shared" si="108"/>
        <v>Dîner à l'hôtel ou à proximité</v>
      </c>
      <c r="RJ70">
        <f t="shared" si="108"/>
        <v>0</v>
      </c>
      <c r="RK70">
        <f t="shared" si="108"/>
        <v>0</v>
      </c>
      <c r="RN70" t="str">
        <f t="shared" si="109"/>
        <v>Dîner à l'hôtel ou à proximité</v>
      </c>
      <c r="RO70">
        <f t="shared" si="109"/>
        <v>0</v>
      </c>
      <c r="RP70">
        <f t="shared" si="109"/>
        <v>0</v>
      </c>
      <c r="RS70" t="str">
        <f t="shared" si="110"/>
        <v>Dîner à l'hôtel ou à proximité</v>
      </c>
      <c r="RT70">
        <f t="shared" si="110"/>
        <v>0</v>
      </c>
      <c r="RU70">
        <f t="shared" si="110"/>
        <v>0</v>
      </c>
      <c r="RW70" t="s">
        <v>346</v>
      </c>
      <c r="SA70">
        <f t="shared" si="111"/>
        <v>0</v>
      </c>
      <c r="SB70" t="str">
        <f t="shared" si="111"/>
        <v>14h à 15h ferme de champignons</v>
      </c>
      <c r="SC70">
        <f t="shared" si="111"/>
        <v>0</v>
      </c>
      <c r="SD70">
        <f t="shared" si="111"/>
        <v>0</v>
      </c>
      <c r="SF70">
        <f t="shared" si="112"/>
        <v>0</v>
      </c>
      <c r="SG70" t="str">
        <f t="shared" si="112"/>
        <v>14h à 15h ferme de champignons</v>
      </c>
      <c r="SH70">
        <f t="shared" si="112"/>
        <v>0</v>
      </c>
      <c r="SI70">
        <f t="shared" si="112"/>
        <v>0</v>
      </c>
      <c r="SK70">
        <f t="shared" si="113"/>
        <v>0</v>
      </c>
      <c r="SL70" t="str">
        <f t="shared" si="113"/>
        <v>14h à 15h ferme de champignons</v>
      </c>
      <c r="SM70">
        <f t="shared" si="113"/>
        <v>0</v>
      </c>
      <c r="SN70">
        <f t="shared" si="113"/>
        <v>0</v>
      </c>
      <c r="SR70" s="25" t="s">
        <v>600</v>
      </c>
      <c r="SS70" s="25"/>
      <c r="ST70" s="65">
        <v>2700</v>
      </c>
      <c r="SW70" t="str">
        <f t="shared" si="114"/>
        <v>Van pour Nong Khai</v>
      </c>
      <c r="SX70">
        <f t="shared" si="114"/>
        <v>0</v>
      </c>
      <c r="SY70">
        <f t="shared" si="114"/>
        <v>2700</v>
      </c>
      <c r="TB70" t="str">
        <f t="shared" si="115"/>
        <v>Van pour Nong Khai</v>
      </c>
      <c r="TC70">
        <f t="shared" si="115"/>
        <v>0</v>
      </c>
      <c r="TD70">
        <f t="shared" si="115"/>
        <v>2700</v>
      </c>
      <c r="TG70" t="str">
        <f t="shared" si="116"/>
        <v>Van pour Nong Khai</v>
      </c>
      <c r="TH70">
        <f t="shared" si="116"/>
        <v>0</v>
      </c>
      <c r="TI70">
        <f t="shared" si="116"/>
        <v>2700</v>
      </c>
    </row>
    <row r="71" spans="1:529" x14ac:dyDescent="0.25">
      <c r="B71" t="s">
        <v>601</v>
      </c>
      <c r="F71" s="27">
        <v>1700</v>
      </c>
      <c r="G71" s="27">
        <v>1700</v>
      </c>
      <c r="I71" t="str">
        <f t="shared" si="1"/>
        <v/>
      </c>
      <c r="J71" t="str">
        <f t="shared" si="2"/>
        <v>Thai airways départ 15h40 arrivée 17h</v>
      </c>
      <c r="N71" s="27">
        <f t="shared" si="3"/>
        <v>1700</v>
      </c>
      <c r="O71" s="27">
        <f t="shared" si="3"/>
        <v>1700</v>
      </c>
      <c r="Q71" t="str">
        <f t="shared" si="4"/>
        <v/>
      </c>
      <c r="R71" t="str">
        <f t="shared" si="4"/>
        <v>Thai airways départ 15h40 arrivée 17h</v>
      </c>
      <c r="V71" s="27">
        <f t="shared" si="5"/>
        <v>1700</v>
      </c>
      <c r="W71" s="27">
        <f t="shared" si="5"/>
        <v>1700</v>
      </c>
      <c r="Y71" t="str">
        <f t="shared" si="6"/>
        <v/>
      </c>
      <c r="Z71" t="str">
        <f t="shared" si="6"/>
        <v>Thai airways départ 15h40 arrivée 17h</v>
      </c>
      <c r="AD71" s="27">
        <f t="shared" si="7"/>
        <v>1700</v>
      </c>
      <c r="AE71" s="27">
        <f t="shared" si="7"/>
        <v>1700</v>
      </c>
      <c r="AF71" t="s">
        <v>593</v>
      </c>
      <c r="AG71" t="s">
        <v>440</v>
      </c>
      <c r="AI71" s="27">
        <v>0</v>
      </c>
      <c r="AJ71" s="27">
        <v>0</v>
      </c>
      <c r="AL71" t="str">
        <f t="shared" si="8"/>
        <v>J10</v>
      </c>
      <c r="AM71" t="str">
        <f t="shared" si="9"/>
        <v>Activités à la carte payables à part (voir desc.)</v>
      </c>
      <c r="AO71" s="27">
        <f t="shared" si="10"/>
        <v>0</v>
      </c>
      <c r="AP71" s="27">
        <f t="shared" si="10"/>
        <v>0</v>
      </c>
      <c r="AR71" t="str">
        <f t="shared" si="11"/>
        <v>J10</v>
      </c>
      <c r="AS71" t="str">
        <f t="shared" si="11"/>
        <v>Activités à la carte payables à part (voir desc.)</v>
      </c>
      <c r="AU71" s="27">
        <f t="shared" si="12"/>
        <v>0</v>
      </c>
      <c r="AV71" s="27">
        <f t="shared" si="12"/>
        <v>0</v>
      </c>
      <c r="AX71" t="str">
        <f t="shared" si="13"/>
        <v>J10</v>
      </c>
      <c r="AY71" t="str">
        <f t="shared" si="13"/>
        <v>Activités à la carte payables à part (voir desc.)</v>
      </c>
      <c r="BA71" s="27">
        <f t="shared" si="14"/>
        <v>0</v>
      </c>
      <c r="BB71" s="27">
        <f t="shared" si="14"/>
        <v>0</v>
      </c>
      <c r="BE71" t="s">
        <v>602</v>
      </c>
      <c r="BF71">
        <v>100</v>
      </c>
      <c r="BG71" s="27">
        <v>0</v>
      </c>
      <c r="BI71" t="str">
        <f t="shared" si="15"/>
        <v/>
      </c>
      <c r="BJ71" t="str">
        <f t="shared" si="16"/>
        <v>Transfert port à hôtel</v>
      </c>
      <c r="BK71" s="27">
        <f t="shared" si="16"/>
        <v>100</v>
      </c>
      <c r="BL71" s="27">
        <f t="shared" si="16"/>
        <v>0</v>
      </c>
      <c r="BN71" t="str">
        <f t="shared" si="17"/>
        <v/>
      </c>
      <c r="BO71" t="str">
        <f t="shared" si="17"/>
        <v>Transfert port à hôtel</v>
      </c>
      <c r="BP71" s="27">
        <f t="shared" si="17"/>
        <v>100</v>
      </c>
      <c r="BQ71" s="27">
        <f t="shared" si="17"/>
        <v>0</v>
      </c>
      <c r="BS71" s="27" t="str">
        <f t="shared" si="18"/>
        <v/>
      </c>
      <c r="BT71" t="str">
        <f t="shared" si="18"/>
        <v>Transfert port à hôtel</v>
      </c>
      <c r="BU71" s="27">
        <f t="shared" si="18"/>
        <v>100</v>
      </c>
      <c r="BV71" s="27">
        <f t="shared" si="18"/>
        <v>0</v>
      </c>
      <c r="BX71" t="s">
        <v>603</v>
      </c>
      <c r="BY71" s="27">
        <v>3500</v>
      </c>
      <c r="BZ71" s="27">
        <v>3500</v>
      </c>
      <c r="CB71" t="str">
        <f t="shared" si="19"/>
        <v/>
      </c>
      <c r="CC71" t="str">
        <f t="shared" si="20"/>
        <v>Prix avion (départ 13h00 arrivée 13h45)</v>
      </c>
      <c r="CD71" s="27">
        <f t="shared" si="20"/>
        <v>3500</v>
      </c>
      <c r="CE71" s="27">
        <f t="shared" si="20"/>
        <v>3500</v>
      </c>
      <c r="CF71"/>
      <c r="CG71" t="str">
        <f t="shared" si="21"/>
        <v/>
      </c>
      <c r="CH71" t="str">
        <f t="shared" si="21"/>
        <v>Prix avion (départ 13h00 arrivée 13h45)</v>
      </c>
      <c r="CI71" s="27">
        <f t="shared" si="22"/>
        <v>3500</v>
      </c>
      <c r="CJ71" s="27">
        <f t="shared" si="23"/>
        <v>3500</v>
      </c>
      <c r="CL71" t="str">
        <f t="shared" si="24"/>
        <v/>
      </c>
      <c r="CM71" t="str">
        <f t="shared" si="24"/>
        <v>Prix avion (départ 13h00 arrivée 13h45)</v>
      </c>
      <c r="CN71" s="27">
        <f t="shared" si="24"/>
        <v>3500</v>
      </c>
      <c r="CO71" s="27">
        <f t="shared" si="24"/>
        <v>3500</v>
      </c>
      <c r="CR71" t="s">
        <v>604</v>
      </c>
      <c r="CS71" s="27"/>
      <c r="CT71" s="27">
        <v>1000</v>
      </c>
      <c r="CV71" t="str">
        <f t="shared" si="25"/>
        <v/>
      </c>
      <c r="CW71" t="str">
        <f t="shared" si="26"/>
        <v>Voyages en tuk tuk</v>
      </c>
      <c r="CX71" s="27">
        <f t="shared" si="26"/>
        <v>0</v>
      </c>
      <c r="CY71" s="27">
        <f t="shared" si="26"/>
        <v>1000</v>
      </c>
      <c r="DA71" t="str">
        <f t="shared" si="27"/>
        <v/>
      </c>
      <c r="DB71" t="str">
        <f t="shared" si="28"/>
        <v>Voyages en tuk tuk</v>
      </c>
      <c r="DC71" s="27">
        <f t="shared" si="28"/>
        <v>0</v>
      </c>
      <c r="DD71" s="27">
        <f t="shared" si="28"/>
        <v>1000</v>
      </c>
      <c r="DF71" t="str">
        <f t="shared" si="29"/>
        <v/>
      </c>
      <c r="DG71" t="str">
        <f t="shared" si="30"/>
        <v>Voyages en tuk tuk</v>
      </c>
      <c r="DH71" s="27">
        <f t="shared" si="30"/>
        <v>0</v>
      </c>
      <c r="DI71" s="27">
        <f t="shared" si="30"/>
        <v>1000</v>
      </c>
      <c r="DL71" t="s">
        <v>604</v>
      </c>
      <c r="DM71" s="27"/>
      <c r="DN71" s="27">
        <v>800</v>
      </c>
      <c r="DP71" t="str">
        <f t="shared" si="31"/>
        <v/>
      </c>
      <c r="DQ71" t="str">
        <f t="shared" si="32"/>
        <v>Voyages en tuk tuk</v>
      </c>
      <c r="DR71" s="27">
        <f t="shared" si="32"/>
        <v>0</v>
      </c>
      <c r="DS71" s="27">
        <f t="shared" si="32"/>
        <v>800</v>
      </c>
      <c r="DU71" t="str">
        <f t="shared" si="33"/>
        <v/>
      </c>
      <c r="DV71" t="str">
        <f t="shared" si="33"/>
        <v>Voyages en tuk tuk</v>
      </c>
      <c r="DW71" s="27">
        <f t="shared" si="33"/>
        <v>0</v>
      </c>
      <c r="DX71" s="27">
        <f t="shared" si="33"/>
        <v>800</v>
      </c>
      <c r="DZ71" t="str">
        <f t="shared" si="34"/>
        <v/>
      </c>
      <c r="EA71" t="str">
        <f t="shared" si="34"/>
        <v>Voyages en tuk tuk</v>
      </c>
      <c r="EB71" s="27">
        <f t="shared" si="34"/>
        <v>0</v>
      </c>
      <c r="EC71" s="27">
        <f t="shared" si="34"/>
        <v>800</v>
      </c>
      <c r="EF71" t="s">
        <v>605</v>
      </c>
      <c r="EG71" s="27"/>
      <c r="EH71" s="27">
        <v>0</v>
      </c>
      <c r="EJ71" t="str">
        <f t="shared" si="35"/>
        <v/>
      </c>
      <c r="EK71" t="str">
        <f t="shared" si="36"/>
        <v>Dîner + marché de nuit</v>
      </c>
      <c r="EL71" s="27">
        <f t="shared" si="36"/>
        <v>0</v>
      </c>
      <c r="EM71" s="27">
        <f t="shared" si="36"/>
        <v>0</v>
      </c>
      <c r="EO71" t="str">
        <f t="shared" si="37"/>
        <v/>
      </c>
      <c r="EP71" t="str">
        <f t="shared" si="37"/>
        <v>Dîner + marché de nuit</v>
      </c>
      <c r="EQ71" s="27">
        <f t="shared" si="37"/>
        <v>0</v>
      </c>
      <c r="ER71" s="27">
        <f t="shared" si="37"/>
        <v>0</v>
      </c>
      <c r="ET71" t="str">
        <f t="shared" si="38"/>
        <v/>
      </c>
      <c r="EU71" t="str">
        <f t="shared" si="38"/>
        <v>Dîner + marché de nuit</v>
      </c>
      <c r="EV71" s="27">
        <f t="shared" si="38"/>
        <v>0</v>
      </c>
      <c r="EW71" s="27">
        <f t="shared" si="38"/>
        <v>0</v>
      </c>
      <c r="EZ71" t="s">
        <v>605</v>
      </c>
      <c r="FA71" s="27"/>
      <c r="FB71" s="27">
        <v>0</v>
      </c>
      <c r="FD71" t="str">
        <f t="shared" si="39"/>
        <v/>
      </c>
      <c r="FE71" t="str">
        <f t="shared" si="40"/>
        <v>Dîner + marché de nuit</v>
      </c>
      <c r="FF71" s="27">
        <f t="shared" si="40"/>
        <v>0</v>
      </c>
      <c r="FG71" s="27">
        <f t="shared" si="40"/>
        <v>0</v>
      </c>
      <c r="FI71" t="str">
        <f t="shared" si="41"/>
        <v/>
      </c>
      <c r="FJ71" t="str">
        <f t="shared" si="41"/>
        <v>Dîner + marché de nuit</v>
      </c>
      <c r="FK71" s="27">
        <f t="shared" si="41"/>
        <v>0</v>
      </c>
      <c r="FL71" s="27">
        <f t="shared" si="41"/>
        <v>0</v>
      </c>
      <c r="FN71" t="str">
        <f t="shared" si="42"/>
        <v/>
      </c>
      <c r="FO71" t="str">
        <f t="shared" si="42"/>
        <v>Dîner + marché de nuit</v>
      </c>
      <c r="FP71" s="27">
        <f t="shared" si="42"/>
        <v>0</v>
      </c>
      <c r="FQ71" s="27">
        <f t="shared" si="42"/>
        <v>0</v>
      </c>
      <c r="FS71" t="s">
        <v>605</v>
      </c>
      <c r="FT71" s="27"/>
      <c r="FU71" s="27">
        <v>0</v>
      </c>
      <c r="FW71" t="str">
        <f t="shared" si="43"/>
        <v/>
      </c>
      <c r="FX71" t="str">
        <f t="shared" si="44"/>
        <v>Dîner + marché de nuit</v>
      </c>
      <c r="FY71" s="27">
        <f t="shared" si="44"/>
        <v>0</v>
      </c>
      <c r="FZ71" s="27">
        <f t="shared" si="44"/>
        <v>0</v>
      </c>
      <c r="GB71" t="str">
        <f t="shared" si="45"/>
        <v/>
      </c>
      <c r="GC71" t="str">
        <f t="shared" si="45"/>
        <v>Dîner + marché de nuit</v>
      </c>
      <c r="GD71" s="27">
        <f t="shared" si="45"/>
        <v>0</v>
      </c>
      <c r="GE71" s="27">
        <f t="shared" si="45"/>
        <v>0</v>
      </c>
      <c r="GG71" t="str">
        <f t="shared" si="46"/>
        <v/>
      </c>
      <c r="GH71" t="str">
        <f t="shared" si="46"/>
        <v>Dîner + marché de nuit</v>
      </c>
      <c r="GI71" s="27">
        <f t="shared" si="46"/>
        <v>0</v>
      </c>
      <c r="GJ71" s="27">
        <f t="shared" si="46"/>
        <v>0</v>
      </c>
      <c r="GL71" t="s">
        <v>605</v>
      </c>
      <c r="GM71" s="27"/>
      <c r="GN71" s="27">
        <v>0</v>
      </c>
      <c r="GP71" t="str">
        <f t="shared" si="47"/>
        <v/>
      </c>
      <c r="GQ71" t="str">
        <f t="shared" si="48"/>
        <v>Dîner + marché de nuit</v>
      </c>
      <c r="GR71" s="27">
        <f t="shared" si="48"/>
        <v>0</v>
      </c>
      <c r="GS71" s="27">
        <f t="shared" si="48"/>
        <v>0</v>
      </c>
      <c r="GU71" t="str">
        <f t="shared" si="49"/>
        <v/>
      </c>
      <c r="GV71" t="str">
        <f t="shared" si="49"/>
        <v>Dîner + marché de nuit</v>
      </c>
      <c r="GW71" s="27">
        <f t="shared" si="49"/>
        <v>0</v>
      </c>
      <c r="GX71" s="27">
        <f t="shared" si="49"/>
        <v>0</v>
      </c>
      <c r="GZ71" t="str">
        <f t="shared" si="50"/>
        <v/>
      </c>
      <c r="HA71" t="str">
        <f t="shared" si="50"/>
        <v>Dîner + marché de nuit</v>
      </c>
      <c r="HB71" s="27">
        <f t="shared" si="50"/>
        <v>0</v>
      </c>
      <c r="HC71" s="27">
        <f t="shared" si="50"/>
        <v>0</v>
      </c>
      <c r="HE71" t="s">
        <v>606</v>
      </c>
      <c r="HF71" s="27"/>
      <c r="HG71" s="27">
        <v>1500</v>
      </c>
      <c r="HI71" t="str">
        <f t="shared" si="51"/>
        <v/>
      </c>
      <c r="HJ71" t="str">
        <f t="shared" si="52"/>
        <v>Dîner à l'aéroport avant départ + taxi</v>
      </c>
      <c r="HK71">
        <f t="shared" si="52"/>
        <v>0</v>
      </c>
      <c r="HL71">
        <f t="shared" si="52"/>
        <v>1500</v>
      </c>
      <c r="HN71" t="str">
        <f t="shared" si="53"/>
        <v/>
      </c>
      <c r="HO71" t="str">
        <f t="shared" si="53"/>
        <v>Dîner à l'aéroport avant départ + taxi</v>
      </c>
      <c r="HP71">
        <f t="shared" si="53"/>
        <v>0</v>
      </c>
      <c r="HQ71">
        <f t="shared" si="53"/>
        <v>1500</v>
      </c>
      <c r="HS71" t="str">
        <f t="shared" si="54"/>
        <v/>
      </c>
      <c r="HT71" t="str">
        <f t="shared" si="54"/>
        <v>Dîner à l'aéroport avant départ + taxi</v>
      </c>
      <c r="HU71">
        <f t="shared" si="54"/>
        <v>0</v>
      </c>
      <c r="HV71">
        <f t="shared" si="54"/>
        <v>1500</v>
      </c>
      <c r="HX71" t="s">
        <v>606</v>
      </c>
      <c r="HY71" s="27"/>
      <c r="HZ71" s="27">
        <v>1500</v>
      </c>
      <c r="IB71" t="str">
        <f t="shared" si="55"/>
        <v/>
      </c>
      <c r="IC71" t="str">
        <f t="shared" si="56"/>
        <v>Dîner à l'aéroport avant départ + taxi</v>
      </c>
      <c r="ID71">
        <f t="shared" si="56"/>
        <v>0</v>
      </c>
      <c r="IE71">
        <f t="shared" si="56"/>
        <v>1500</v>
      </c>
      <c r="IG71" t="str">
        <f t="shared" si="57"/>
        <v/>
      </c>
      <c r="IH71" t="str">
        <f t="shared" si="58"/>
        <v>Dîner à l'aéroport avant départ + taxi</v>
      </c>
      <c r="II71">
        <f t="shared" si="58"/>
        <v>0</v>
      </c>
      <c r="IJ71">
        <f t="shared" si="58"/>
        <v>1500</v>
      </c>
      <c r="IL71" t="str">
        <f t="shared" si="59"/>
        <v/>
      </c>
      <c r="IM71" t="str">
        <f t="shared" si="60"/>
        <v>Dîner à l'aéroport avant départ + taxi</v>
      </c>
      <c r="IN71">
        <f t="shared" si="60"/>
        <v>0</v>
      </c>
      <c r="IO71">
        <f t="shared" si="60"/>
        <v>1500</v>
      </c>
      <c r="IQ71" t="s">
        <v>520</v>
      </c>
      <c r="IR71" s="25" t="s">
        <v>607</v>
      </c>
      <c r="IV71" s="27">
        <v>0</v>
      </c>
      <c r="IW71" s="27">
        <v>17050</v>
      </c>
      <c r="IX71" s="27" t="s">
        <v>608</v>
      </c>
      <c r="IY71" t="s">
        <v>520</v>
      </c>
      <c r="IZ71" t="str">
        <f t="shared" si="61"/>
        <v>Journée sur le lac + coral cave</v>
      </c>
      <c r="JD71" s="27">
        <f t="shared" si="62"/>
        <v>0</v>
      </c>
      <c r="JE71" s="65">
        <v>15350</v>
      </c>
      <c r="JG71" t="s">
        <v>520</v>
      </c>
      <c r="JH71" t="str">
        <f t="shared" si="63"/>
        <v>Journée sur le lac + coral cave</v>
      </c>
      <c r="JL71" s="27">
        <f t="shared" si="64"/>
        <v>0</v>
      </c>
      <c r="JM71" s="65">
        <v>13650</v>
      </c>
      <c r="JO71" t="s">
        <v>520</v>
      </c>
      <c r="JP71" t="str">
        <f t="shared" si="65"/>
        <v>Journée sur le lac + coral cave</v>
      </c>
      <c r="JT71" s="27">
        <f t="shared" si="66"/>
        <v>0</v>
      </c>
      <c r="JU71" s="65">
        <v>11950</v>
      </c>
      <c r="JX71" s="25" t="s">
        <v>554</v>
      </c>
      <c r="JZ71" s="27">
        <v>1200</v>
      </c>
      <c r="KA71" s="27">
        <v>0</v>
      </c>
      <c r="KB71" s="27" t="s">
        <v>555</v>
      </c>
      <c r="KD71" s="25" t="s">
        <v>561</v>
      </c>
      <c r="KF71" s="27">
        <f t="shared" si="67"/>
        <v>1200</v>
      </c>
      <c r="KG71" s="65">
        <f t="shared" si="67"/>
        <v>0</v>
      </c>
      <c r="KJ71" s="25" t="s">
        <v>561</v>
      </c>
      <c r="KL71" s="27">
        <f t="shared" si="68"/>
        <v>1200</v>
      </c>
      <c r="KM71" s="65">
        <f t="shared" si="68"/>
        <v>0</v>
      </c>
      <c r="KP71" s="25" t="s">
        <v>561</v>
      </c>
      <c r="KR71" s="27">
        <f t="shared" si="69"/>
        <v>1200</v>
      </c>
      <c r="KS71" s="65">
        <f t="shared" si="69"/>
        <v>0</v>
      </c>
      <c r="KV71" t="s">
        <v>324</v>
      </c>
      <c r="KY71">
        <v>1000</v>
      </c>
      <c r="KZ71" s="27"/>
      <c r="LB71" t="s">
        <v>324</v>
      </c>
      <c r="LD71" s="27">
        <f t="shared" si="117"/>
        <v>0</v>
      </c>
      <c r="LE71" s="65">
        <f t="shared" si="117"/>
        <v>1000</v>
      </c>
      <c r="LH71" t="str">
        <f t="shared" si="71"/>
        <v>Vers 16h30 marché Changsawang + apéro Tassou</v>
      </c>
      <c r="LJ71" s="27">
        <f t="shared" si="118"/>
        <v>0</v>
      </c>
      <c r="LK71" s="65">
        <f t="shared" si="118"/>
        <v>1000</v>
      </c>
      <c r="LN71" t="str">
        <f t="shared" si="73"/>
        <v>Vers 16h30 marché Changsawang + apéro Tassou</v>
      </c>
      <c r="LP71" s="27">
        <f t="shared" si="119"/>
        <v>0</v>
      </c>
      <c r="LQ71" s="65">
        <f t="shared" si="119"/>
        <v>1000</v>
      </c>
      <c r="LT71" t="s">
        <v>324</v>
      </c>
      <c r="LW71">
        <v>1000</v>
      </c>
      <c r="LZ71" t="str">
        <f t="shared" si="75"/>
        <v>Vers 16h30 marché Changsawang + apéro Tassou</v>
      </c>
      <c r="MB71" s="27">
        <f t="shared" si="120"/>
        <v>0</v>
      </c>
      <c r="MC71" s="65">
        <f t="shared" si="120"/>
        <v>1000</v>
      </c>
      <c r="MF71" t="str">
        <f t="shared" si="77"/>
        <v>Vers 16h30 marché Changsawang + apéro Tassou</v>
      </c>
      <c r="MH71" s="27">
        <f t="shared" si="121"/>
        <v>0</v>
      </c>
      <c r="MI71" s="65">
        <f t="shared" si="121"/>
        <v>1000</v>
      </c>
      <c r="ML71" t="str">
        <f t="shared" si="79"/>
        <v>Vers 16h30 marché Changsawang + apéro Tassou</v>
      </c>
      <c r="MN71" s="27">
        <f t="shared" si="122"/>
        <v>0</v>
      </c>
      <c r="MO71" s="65">
        <f t="shared" si="122"/>
        <v>1000</v>
      </c>
      <c r="MQ71" t="s">
        <v>609</v>
      </c>
      <c r="MS71" s="27">
        <v>5200</v>
      </c>
      <c r="MT71" s="27">
        <v>5200</v>
      </c>
      <c r="MW71" t="str">
        <f t="shared" si="81"/>
        <v>Départ pour la croisière à 13h - prix croisière</v>
      </c>
      <c r="MY71" s="27">
        <f t="shared" si="82"/>
        <v>5200</v>
      </c>
      <c r="MZ71" s="65">
        <f t="shared" si="82"/>
        <v>5200</v>
      </c>
      <c r="NC71" t="str">
        <f t="shared" si="83"/>
        <v>Départ pour la croisière à 13h - prix croisière</v>
      </c>
      <c r="NE71" s="27">
        <f t="shared" si="84"/>
        <v>5200</v>
      </c>
      <c r="NF71" s="65">
        <f t="shared" si="84"/>
        <v>5200</v>
      </c>
      <c r="NI71" t="str">
        <f t="shared" si="85"/>
        <v>Départ pour la croisière à 13h - prix croisière</v>
      </c>
      <c r="NK71" s="27">
        <f t="shared" si="86"/>
        <v>5200</v>
      </c>
      <c r="NL71" s="65">
        <f t="shared" si="86"/>
        <v>5200</v>
      </c>
      <c r="NN71" s="25" t="s">
        <v>447</v>
      </c>
      <c r="NP71" s="27"/>
      <c r="NQ71" s="65">
        <v>0</v>
      </c>
      <c r="NT71" t="str">
        <f t="shared" si="87"/>
        <v>Dîner chez l'habitant</v>
      </c>
      <c r="NV71" s="27">
        <f t="shared" si="88"/>
        <v>0</v>
      </c>
      <c r="NW71" s="65">
        <f t="shared" si="88"/>
        <v>0</v>
      </c>
      <c r="NZ71" t="str">
        <f t="shared" si="89"/>
        <v>Dîner chez l'habitant</v>
      </c>
      <c r="OB71" s="27">
        <f t="shared" si="90"/>
        <v>0</v>
      </c>
      <c r="OC71" s="65">
        <f t="shared" si="90"/>
        <v>0</v>
      </c>
      <c r="OF71" t="str">
        <f t="shared" si="91"/>
        <v>Dîner chez l'habitant</v>
      </c>
      <c r="OH71" s="27">
        <f t="shared" si="92"/>
        <v>0</v>
      </c>
      <c r="OI71" s="65">
        <f t="shared" si="92"/>
        <v>0</v>
      </c>
      <c r="OK71" t="s">
        <v>520</v>
      </c>
      <c r="OL71" s="25" t="s">
        <v>610</v>
      </c>
      <c r="ON71" s="27">
        <v>4000</v>
      </c>
      <c r="OO71" s="65">
        <v>4000</v>
      </c>
      <c r="OQ71" t="s">
        <v>520</v>
      </c>
      <c r="OR71" t="str">
        <f t="shared" si="93"/>
        <v>Départ 6h30 trekking 2 jours</v>
      </c>
      <c r="OT71" s="27">
        <f t="shared" si="94"/>
        <v>4000</v>
      </c>
      <c r="OU71" s="65">
        <f t="shared" si="94"/>
        <v>4000</v>
      </c>
      <c r="OW71" t="s">
        <v>520</v>
      </c>
      <c r="OX71" t="str">
        <f t="shared" si="95"/>
        <v>Départ 6h30 trekking 2 jours</v>
      </c>
      <c r="OZ71" s="27">
        <f t="shared" si="96"/>
        <v>4000</v>
      </c>
      <c r="PA71" s="65">
        <f t="shared" si="96"/>
        <v>4000</v>
      </c>
      <c r="PC71" t="s">
        <v>520</v>
      </c>
      <c r="PD71" t="str">
        <f t="shared" si="97"/>
        <v>Départ 6h30 trekking 2 jours</v>
      </c>
      <c r="PF71" s="27">
        <f t="shared" si="98"/>
        <v>4000</v>
      </c>
      <c r="PG71" s="65">
        <f t="shared" si="98"/>
        <v>4000</v>
      </c>
      <c r="PJ71" t="s">
        <v>263</v>
      </c>
      <c r="PM71" s="27">
        <f>3500+2500</f>
        <v>6000</v>
      </c>
      <c r="PP71" t="str">
        <f t="shared" si="99"/>
        <v>Van à la journée</v>
      </c>
      <c r="PR71">
        <f t="shared" si="100"/>
        <v>0</v>
      </c>
      <c r="PS71">
        <v>3000</v>
      </c>
      <c r="PV71" t="str">
        <f t="shared" si="101"/>
        <v>Van à la journée</v>
      </c>
      <c r="PX71">
        <f t="shared" si="102"/>
        <v>0</v>
      </c>
      <c r="PY71">
        <f t="shared" si="102"/>
        <v>3000</v>
      </c>
      <c r="QB71" t="str">
        <f t="shared" si="103"/>
        <v>Van à la journée</v>
      </c>
      <c r="QD71">
        <f t="shared" si="104"/>
        <v>0</v>
      </c>
      <c r="QE71">
        <f t="shared" si="104"/>
        <v>3000</v>
      </c>
      <c r="QH71" t="s">
        <v>263</v>
      </c>
      <c r="QJ71" s="27">
        <v>3500</v>
      </c>
      <c r="QN71" t="str">
        <f t="shared" si="105"/>
        <v>Van à la journée</v>
      </c>
      <c r="QO71">
        <f t="shared" si="105"/>
        <v>0</v>
      </c>
      <c r="QP71">
        <f t="shared" si="105"/>
        <v>3500</v>
      </c>
      <c r="QT71" t="str">
        <f t="shared" si="106"/>
        <v>Van à la journée</v>
      </c>
      <c r="QU71">
        <f t="shared" si="106"/>
        <v>0</v>
      </c>
      <c r="QV71">
        <f t="shared" si="106"/>
        <v>3500</v>
      </c>
      <c r="QZ71" t="str">
        <f t="shared" si="107"/>
        <v>Van à la journée</v>
      </c>
      <c r="RA71">
        <f t="shared" si="107"/>
        <v>0</v>
      </c>
      <c r="RB71">
        <f t="shared" si="107"/>
        <v>3500</v>
      </c>
      <c r="RD71" t="s">
        <v>263</v>
      </c>
      <c r="RF71" s="27">
        <v>3500</v>
      </c>
      <c r="RI71" t="str">
        <f t="shared" si="108"/>
        <v>Van à la journée</v>
      </c>
      <c r="RJ71">
        <f t="shared" si="108"/>
        <v>0</v>
      </c>
      <c r="RK71">
        <f t="shared" si="108"/>
        <v>3500</v>
      </c>
      <c r="RN71" t="str">
        <f t="shared" si="109"/>
        <v>Van à la journée</v>
      </c>
      <c r="RO71">
        <f t="shared" si="109"/>
        <v>0</v>
      </c>
      <c r="RP71">
        <f t="shared" si="109"/>
        <v>3500</v>
      </c>
      <c r="RS71" t="str">
        <f t="shared" si="110"/>
        <v>Van à la journée</v>
      </c>
      <c r="RT71">
        <f t="shared" si="110"/>
        <v>0</v>
      </c>
      <c r="RU71">
        <f t="shared" si="110"/>
        <v>3500</v>
      </c>
      <c r="RW71" t="s">
        <v>352</v>
      </c>
      <c r="SA71">
        <f t="shared" si="111"/>
        <v>0</v>
      </c>
      <c r="SB71" t="str">
        <f t="shared" si="111"/>
        <v>Pont de l'amitié</v>
      </c>
      <c r="SC71">
        <f t="shared" si="111"/>
        <v>0</v>
      </c>
      <c r="SD71">
        <f t="shared" si="111"/>
        <v>0</v>
      </c>
      <c r="SF71">
        <f t="shared" si="112"/>
        <v>0</v>
      </c>
      <c r="SG71" t="str">
        <f t="shared" si="112"/>
        <v>Pont de l'amitié</v>
      </c>
      <c r="SH71">
        <f t="shared" si="112"/>
        <v>0</v>
      </c>
      <c r="SI71">
        <f t="shared" si="112"/>
        <v>0</v>
      </c>
      <c r="SK71">
        <f t="shared" si="113"/>
        <v>0</v>
      </c>
      <c r="SL71" t="str">
        <f t="shared" si="113"/>
        <v>Pont de l'amitié</v>
      </c>
      <c r="SM71">
        <f t="shared" si="113"/>
        <v>0</v>
      </c>
      <c r="SN71">
        <f t="shared" si="113"/>
        <v>0</v>
      </c>
      <c r="SR71" s="25" t="s">
        <v>611</v>
      </c>
      <c r="SS71" s="25"/>
      <c r="ST71" s="25"/>
      <c r="SW71" t="str">
        <f t="shared" si="114"/>
        <v>Arrivée hôtel vers 11h - installation</v>
      </c>
      <c r="SX71">
        <f t="shared" si="114"/>
        <v>0</v>
      </c>
      <c r="SY71">
        <f t="shared" si="114"/>
        <v>0</v>
      </c>
      <c r="TB71" t="str">
        <f t="shared" si="115"/>
        <v>Arrivée hôtel vers 11h - installation</v>
      </c>
      <c r="TC71">
        <f t="shared" si="115"/>
        <v>0</v>
      </c>
      <c r="TD71">
        <f t="shared" si="115"/>
        <v>0</v>
      </c>
      <c r="TG71" t="str">
        <f t="shared" si="116"/>
        <v>Arrivée hôtel vers 11h - installation</v>
      </c>
      <c r="TH71">
        <f t="shared" si="116"/>
        <v>0</v>
      </c>
      <c r="TI71">
        <f t="shared" si="116"/>
        <v>0</v>
      </c>
    </row>
    <row r="72" spans="1:529" x14ac:dyDescent="0.25">
      <c r="B72" t="s">
        <v>612</v>
      </c>
      <c r="F72" s="27"/>
      <c r="G72" s="27">
        <v>0</v>
      </c>
      <c r="I72" t="str">
        <f t="shared" si="1"/>
        <v/>
      </c>
      <c r="J72" t="str">
        <f t="shared" si="2"/>
        <v>Orchid resort T&amp;G</v>
      </c>
      <c r="N72" s="27">
        <f t="shared" si="3"/>
        <v>0</v>
      </c>
      <c r="O72" s="27">
        <f t="shared" si="3"/>
        <v>0</v>
      </c>
      <c r="P72" s="27"/>
      <c r="Q72" t="str">
        <f t="shared" si="4"/>
        <v/>
      </c>
      <c r="R72" t="str">
        <f t="shared" si="4"/>
        <v>Orchid resort T&amp;G</v>
      </c>
      <c r="V72" s="27">
        <f t="shared" si="5"/>
        <v>0</v>
      </c>
      <c r="W72" s="27">
        <f t="shared" si="5"/>
        <v>0</v>
      </c>
      <c r="X72" s="27"/>
      <c r="Y72" t="str">
        <f t="shared" si="6"/>
        <v/>
      </c>
      <c r="Z72" t="str">
        <f t="shared" si="6"/>
        <v>Orchid resort T&amp;G</v>
      </c>
      <c r="AD72" s="27">
        <f t="shared" si="7"/>
        <v>0</v>
      </c>
      <c r="AE72" s="27">
        <f t="shared" si="7"/>
        <v>0</v>
      </c>
      <c r="AG72" t="s">
        <v>539</v>
      </c>
      <c r="AI72">
        <v>0</v>
      </c>
      <c r="AJ72" s="27">
        <v>0</v>
      </c>
      <c r="AK72" s="27"/>
      <c r="AL72" t="str">
        <f t="shared" si="8"/>
        <v/>
      </c>
      <c r="AM72" t="str">
        <f t="shared" si="9"/>
        <v>Déjeuner à l'hôtel ou à proximité</v>
      </c>
      <c r="AO72" s="27">
        <f t="shared" si="10"/>
        <v>0</v>
      </c>
      <c r="AP72" s="27">
        <f t="shared" si="10"/>
        <v>0</v>
      </c>
      <c r="AQ72" s="27"/>
      <c r="AR72" t="str">
        <f t="shared" si="11"/>
        <v/>
      </c>
      <c r="AS72" t="str">
        <f t="shared" si="11"/>
        <v>Déjeuner à l'hôtel ou à proximité</v>
      </c>
      <c r="AU72" s="27">
        <f t="shared" si="12"/>
        <v>0</v>
      </c>
      <c r="AV72" s="27">
        <f t="shared" si="12"/>
        <v>0</v>
      </c>
      <c r="AW72" s="27"/>
      <c r="AX72" t="str">
        <f t="shared" si="13"/>
        <v/>
      </c>
      <c r="AY72" t="str">
        <f t="shared" si="13"/>
        <v>Déjeuner à l'hôtel ou à proximité</v>
      </c>
      <c r="BA72" s="27">
        <f t="shared" si="14"/>
        <v>0</v>
      </c>
      <c r="BB72" s="27">
        <f t="shared" si="14"/>
        <v>0</v>
      </c>
      <c r="BC72" s="27"/>
      <c r="BD72" t="s">
        <v>564</v>
      </c>
      <c r="BE72" t="s">
        <v>613</v>
      </c>
      <c r="BF72">
        <v>0</v>
      </c>
      <c r="BG72">
        <v>8000</v>
      </c>
      <c r="BI72" t="str">
        <f t="shared" si="15"/>
        <v>J9</v>
      </c>
      <c r="BJ72" t="str">
        <f t="shared" si="16"/>
        <v>Départ de l'hôtel à 6h30 van pour Chiang Mai</v>
      </c>
      <c r="BK72" s="27">
        <f t="shared" si="16"/>
        <v>0</v>
      </c>
      <c r="BL72" s="27">
        <v>4000</v>
      </c>
      <c r="BN72" t="str">
        <f t="shared" si="17"/>
        <v>J9</v>
      </c>
      <c r="BO72" t="str">
        <f t="shared" si="17"/>
        <v>Départ de l'hôtel à 6h30 van pour Chiang Mai</v>
      </c>
      <c r="BP72" s="27">
        <f t="shared" si="17"/>
        <v>0</v>
      </c>
      <c r="BQ72" s="27">
        <f t="shared" si="17"/>
        <v>4000</v>
      </c>
      <c r="BS72" s="27" t="str">
        <f t="shared" si="18"/>
        <v>J9</v>
      </c>
      <c r="BT72" t="str">
        <f t="shared" si="18"/>
        <v>Départ de l'hôtel à 6h30 van pour Chiang Mai</v>
      </c>
      <c r="BU72" s="27">
        <f t="shared" si="18"/>
        <v>0</v>
      </c>
      <c r="BV72" s="27">
        <f t="shared" si="18"/>
        <v>4000</v>
      </c>
      <c r="BX72" t="s">
        <v>614</v>
      </c>
      <c r="BY72" t="s">
        <v>25</v>
      </c>
      <c r="BZ72" s="27">
        <v>3700</v>
      </c>
      <c r="CA72" s="65"/>
      <c r="CB72" t="str">
        <f t="shared" si="19"/>
        <v/>
      </c>
      <c r="CC72" t="str">
        <f t="shared" si="20"/>
        <v>van aéroport vientiane + L.Prabang</v>
      </c>
      <c r="CD72" s="27" t="str">
        <f t="shared" si="20"/>
        <v xml:space="preserve"> </v>
      </c>
      <c r="CE72" s="27">
        <f t="shared" si="20"/>
        <v>3700</v>
      </c>
      <c r="CF72" s="27"/>
      <c r="CG72" t="str">
        <f t="shared" si="21"/>
        <v/>
      </c>
      <c r="CH72" t="str">
        <f t="shared" si="21"/>
        <v>van aéroport vientiane + L.Prabang</v>
      </c>
      <c r="CI72" s="27" t="str">
        <f t="shared" si="22"/>
        <v xml:space="preserve"> </v>
      </c>
      <c r="CJ72" s="27">
        <f t="shared" si="23"/>
        <v>3700</v>
      </c>
      <c r="CK72" s="27"/>
      <c r="CL72" t="str">
        <f t="shared" si="24"/>
        <v/>
      </c>
      <c r="CM72" t="str">
        <f t="shared" si="24"/>
        <v>van aéroport vientiane + L.Prabang</v>
      </c>
      <c r="CN72" s="27" t="str">
        <f t="shared" si="24"/>
        <v xml:space="preserve"> </v>
      </c>
      <c r="CO72" s="27">
        <f t="shared" si="24"/>
        <v>3700</v>
      </c>
      <c r="CP72" s="27"/>
      <c r="CS72" s="27"/>
      <c r="CT72" s="27"/>
      <c r="CU72" s="65"/>
      <c r="CV72" t="str">
        <f t="shared" si="25"/>
        <v/>
      </c>
      <c r="CW72">
        <f t="shared" si="26"/>
        <v>0</v>
      </c>
      <c r="CX72" s="27">
        <f t="shared" si="26"/>
        <v>0</v>
      </c>
      <c r="CY72" s="27">
        <f t="shared" si="26"/>
        <v>0</v>
      </c>
      <c r="CZ72" s="27"/>
      <c r="DA72" t="str">
        <f t="shared" si="27"/>
        <v/>
      </c>
      <c r="DB72">
        <f t="shared" si="28"/>
        <v>0</v>
      </c>
      <c r="DC72" s="27">
        <f t="shared" si="28"/>
        <v>0</v>
      </c>
      <c r="DD72" s="27">
        <f t="shared" si="28"/>
        <v>0</v>
      </c>
      <c r="DE72" s="27"/>
      <c r="DF72" t="str">
        <f t="shared" si="29"/>
        <v/>
      </c>
      <c r="DG72">
        <f t="shared" si="30"/>
        <v>0</v>
      </c>
      <c r="DH72" s="27">
        <f t="shared" si="30"/>
        <v>0</v>
      </c>
      <c r="DI72" s="27">
        <f t="shared" si="30"/>
        <v>0</v>
      </c>
      <c r="DJ72" s="27"/>
      <c r="DM72" s="27"/>
      <c r="DN72" s="27"/>
      <c r="DP72" t="str">
        <f t="shared" si="31"/>
        <v/>
      </c>
      <c r="DQ72">
        <f t="shared" si="32"/>
        <v>0</v>
      </c>
      <c r="DR72" s="27">
        <f t="shared" si="32"/>
        <v>0</v>
      </c>
      <c r="DS72" s="27">
        <f t="shared" si="32"/>
        <v>0</v>
      </c>
      <c r="DU72" t="str">
        <f t="shared" si="33"/>
        <v/>
      </c>
      <c r="DV72">
        <f t="shared" si="33"/>
        <v>0</v>
      </c>
      <c r="DW72" s="27">
        <f t="shared" si="33"/>
        <v>0</v>
      </c>
      <c r="DX72" s="27">
        <f t="shared" si="33"/>
        <v>0</v>
      </c>
      <c r="DZ72" t="str">
        <f t="shared" si="34"/>
        <v/>
      </c>
      <c r="EA72">
        <f t="shared" si="34"/>
        <v>0</v>
      </c>
      <c r="EB72" s="27">
        <f t="shared" si="34"/>
        <v>0</v>
      </c>
      <c r="EC72" s="27">
        <f t="shared" si="34"/>
        <v>0</v>
      </c>
      <c r="EF72" t="s">
        <v>465</v>
      </c>
      <c r="EG72" s="27">
        <v>1600</v>
      </c>
      <c r="EH72" s="27">
        <v>0</v>
      </c>
      <c r="EJ72" t="str">
        <f t="shared" si="35"/>
        <v/>
      </c>
      <c r="EK72" t="str">
        <f t="shared" si="36"/>
        <v>Hôtel naview@prasingh</v>
      </c>
      <c r="EL72" s="27">
        <f t="shared" si="36"/>
        <v>1600</v>
      </c>
      <c r="EM72" s="27">
        <f t="shared" si="36"/>
        <v>0</v>
      </c>
      <c r="EO72" t="str">
        <f t="shared" si="37"/>
        <v/>
      </c>
      <c r="EP72" t="str">
        <f t="shared" si="37"/>
        <v>Hôtel naview@prasingh</v>
      </c>
      <c r="EQ72" s="27">
        <f t="shared" si="37"/>
        <v>1600</v>
      </c>
      <c r="ER72" s="27">
        <f t="shared" si="37"/>
        <v>0</v>
      </c>
      <c r="ET72" t="str">
        <f t="shared" si="38"/>
        <v/>
      </c>
      <c r="EU72" t="str">
        <f t="shared" si="38"/>
        <v>Hôtel naview@prasingh</v>
      </c>
      <c r="EV72" s="27">
        <f t="shared" si="38"/>
        <v>1600</v>
      </c>
      <c r="EW72" s="27">
        <f t="shared" si="38"/>
        <v>0</v>
      </c>
      <c r="EZ72" t="s">
        <v>465</v>
      </c>
      <c r="FA72" s="27">
        <v>1600</v>
      </c>
      <c r="FB72" s="27">
        <v>0</v>
      </c>
      <c r="FD72" t="str">
        <f t="shared" si="39"/>
        <v/>
      </c>
      <c r="FE72" t="str">
        <f t="shared" si="40"/>
        <v>Hôtel naview@prasingh</v>
      </c>
      <c r="FF72" s="27">
        <f t="shared" si="40"/>
        <v>1600</v>
      </c>
      <c r="FG72" s="27">
        <f t="shared" si="40"/>
        <v>0</v>
      </c>
      <c r="FI72" t="str">
        <f t="shared" si="41"/>
        <v/>
      </c>
      <c r="FJ72" t="str">
        <f t="shared" si="41"/>
        <v>Hôtel naview@prasingh</v>
      </c>
      <c r="FK72" s="27">
        <f t="shared" si="41"/>
        <v>1600</v>
      </c>
      <c r="FL72" s="27">
        <f t="shared" si="41"/>
        <v>0</v>
      </c>
      <c r="FN72" t="str">
        <f t="shared" si="42"/>
        <v/>
      </c>
      <c r="FO72" t="str">
        <f t="shared" si="42"/>
        <v>Hôtel naview@prasingh</v>
      </c>
      <c r="FP72" s="27">
        <f t="shared" si="42"/>
        <v>1600</v>
      </c>
      <c r="FQ72" s="27">
        <f t="shared" si="42"/>
        <v>0</v>
      </c>
      <c r="FS72" t="s">
        <v>465</v>
      </c>
      <c r="FT72" s="27">
        <v>1600</v>
      </c>
      <c r="FU72" s="27">
        <v>0</v>
      </c>
      <c r="FW72" t="str">
        <f t="shared" si="43"/>
        <v/>
      </c>
      <c r="FX72" t="str">
        <f t="shared" si="44"/>
        <v>Hôtel naview@prasingh</v>
      </c>
      <c r="FY72" s="27">
        <f t="shared" si="44"/>
        <v>1600</v>
      </c>
      <c r="FZ72" s="27">
        <f t="shared" si="44"/>
        <v>0</v>
      </c>
      <c r="GB72" t="str">
        <f t="shared" si="45"/>
        <v/>
      </c>
      <c r="GC72" t="str">
        <f t="shared" si="45"/>
        <v>Hôtel naview@prasingh</v>
      </c>
      <c r="GD72" s="27">
        <f t="shared" si="45"/>
        <v>1600</v>
      </c>
      <c r="GE72" s="27">
        <f t="shared" si="45"/>
        <v>0</v>
      </c>
      <c r="GG72" t="str">
        <f t="shared" si="46"/>
        <v/>
      </c>
      <c r="GH72" t="str">
        <f t="shared" si="46"/>
        <v>Hôtel naview@prasingh</v>
      </c>
      <c r="GI72" s="27">
        <f t="shared" si="46"/>
        <v>1600</v>
      </c>
      <c r="GJ72" s="27">
        <f t="shared" si="46"/>
        <v>0</v>
      </c>
      <c r="GL72" t="s">
        <v>465</v>
      </c>
      <c r="GM72" s="27">
        <v>1600</v>
      </c>
      <c r="GN72" s="27">
        <v>0</v>
      </c>
      <c r="GP72" t="str">
        <f t="shared" si="47"/>
        <v/>
      </c>
      <c r="GQ72" t="str">
        <f t="shared" si="48"/>
        <v>Hôtel naview@prasingh</v>
      </c>
      <c r="GR72" s="27">
        <f t="shared" si="48"/>
        <v>1600</v>
      </c>
      <c r="GS72" s="27">
        <f t="shared" si="48"/>
        <v>0</v>
      </c>
      <c r="GU72" t="str">
        <f t="shared" si="49"/>
        <v/>
      </c>
      <c r="GV72" t="str">
        <f t="shared" si="49"/>
        <v>Hôtel naview@prasingh</v>
      </c>
      <c r="GW72" s="27">
        <f t="shared" si="49"/>
        <v>1600</v>
      </c>
      <c r="GX72" s="27">
        <f t="shared" si="49"/>
        <v>0</v>
      </c>
      <c r="GZ72" t="str">
        <f t="shared" si="50"/>
        <v/>
      </c>
      <c r="HA72" t="str">
        <f t="shared" si="50"/>
        <v>Hôtel naview@prasingh</v>
      </c>
      <c r="HB72" s="27">
        <f t="shared" si="50"/>
        <v>1600</v>
      </c>
      <c r="HC72" s="27">
        <f t="shared" si="50"/>
        <v>0</v>
      </c>
      <c r="HE72" t="s">
        <v>484</v>
      </c>
      <c r="HF72" s="27">
        <v>1200</v>
      </c>
      <c r="HI72" t="str">
        <f t="shared" si="51"/>
        <v/>
      </c>
      <c r="HJ72" t="str">
        <f t="shared" si="52"/>
        <v>Park and pool resort</v>
      </c>
      <c r="HK72">
        <f t="shared" si="52"/>
        <v>1200</v>
      </c>
      <c r="HL72">
        <f t="shared" si="52"/>
        <v>0</v>
      </c>
      <c r="HN72" t="str">
        <f t="shared" si="53"/>
        <v/>
      </c>
      <c r="HO72" t="str">
        <f t="shared" si="53"/>
        <v>Park and pool resort</v>
      </c>
      <c r="HP72">
        <f t="shared" si="53"/>
        <v>1200</v>
      </c>
      <c r="HQ72">
        <f t="shared" si="53"/>
        <v>0</v>
      </c>
      <c r="HS72" t="str">
        <f t="shared" si="54"/>
        <v/>
      </c>
      <c r="HT72" t="str">
        <f t="shared" si="54"/>
        <v>Park and pool resort</v>
      </c>
      <c r="HU72">
        <f t="shared" si="54"/>
        <v>1200</v>
      </c>
      <c r="HV72">
        <f t="shared" si="54"/>
        <v>0</v>
      </c>
      <c r="HX72" t="s">
        <v>484</v>
      </c>
      <c r="HY72" s="27">
        <v>1200</v>
      </c>
      <c r="IB72" t="str">
        <f t="shared" si="55"/>
        <v/>
      </c>
      <c r="IC72" t="str">
        <f t="shared" si="56"/>
        <v>Park and pool resort</v>
      </c>
      <c r="ID72">
        <f t="shared" si="56"/>
        <v>1200</v>
      </c>
      <c r="IE72">
        <f t="shared" si="56"/>
        <v>0</v>
      </c>
      <c r="IG72" t="str">
        <f t="shared" si="57"/>
        <v/>
      </c>
      <c r="IH72" t="str">
        <f t="shared" si="58"/>
        <v>Park and pool resort</v>
      </c>
      <c r="II72">
        <f t="shared" si="58"/>
        <v>1200</v>
      </c>
      <c r="IJ72">
        <f t="shared" si="58"/>
        <v>0</v>
      </c>
      <c r="IL72" t="str">
        <f t="shared" si="59"/>
        <v/>
      </c>
      <c r="IM72" t="str">
        <f t="shared" si="60"/>
        <v>Park and pool resort</v>
      </c>
      <c r="IN72">
        <f t="shared" si="60"/>
        <v>1200</v>
      </c>
      <c r="IO72">
        <f t="shared" si="60"/>
        <v>0</v>
      </c>
      <c r="IR72" s="25" t="s">
        <v>582</v>
      </c>
      <c r="IV72" s="27">
        <v>0</v>
      </c>
      <c r="IW72" s="27">
        <v>0</v>
      </c>
      <c r="IX72" s="27"/>
      <c r="IZ72" t="str">
        <f t="shared" si="61"/>
        <v>déjeuner</v>
      </c>
      <c r="JD72" s="27">
        <f t="shared" si="62"/>
        <v>0</v>
      </c>
      <c r="JE72" s="65">
        <f t="shared" si="62"/>
        <v>0</v>
      </c>
      <c r="JH72" t="str">
        <f t="shared" si="63"/>
        <v>déjeuner</v>
      </c>
      <c r="JL72" s="27">
        <f t="shared" si="64"/>
        <v>0</v>
      </c>
      <c r="JM72" s="65">
        <f t="shared" si="64"/>
        <v>0</v>
      </c>
      <c r="JP72" t="str">
        <f t="shared" si="65"/>
        <v>déjeuner</v>
      </c>
      <c r="JT72" s="27">
        <f t="shared" si="66"/>
        <v>0</v>
      </c>
      <c r="JU72" s="65">
        <f t="shared" si="66"/>
        <v>0</v>
      </c>
      <c r="JW72" t="s">
        <v>564</v>
      </c>
      <c r="JX72" s="25" t="s">
        <v>607</v>
      </c>
      <c r="JZ72" s="27">
        <v>0</v>
      </c>
      <c r="KA72" s="27">
        <v>17050</v>
      </c>
      <c r="KB72" s="27" t="s">
        <v>608</v>
      </c>
      <c r="KC72" t="s">
        <v>564</v>
      </c>
      <c r="KD72" s="25" t="s">
        <v>607</v>
      </c>
      <c r="KF72" s="27">
        <f t="shared" si="67"/>
        <v>0</v>
      </c>
      <c r="KG72" s="65">
        <v>15350</v>
      </c>
      <c r="KI72" t="s">
        <v>564</v>
      </c>
      <c r="KJ72" s="25" t="s">
        <v>607</v>
      </c>
      <c r="KL72" s="27">
        <f t="shared" si="68"/>
        <v>0</v>
      </c>
      <c r="KM72" s="65">
        <v>13650</v>
      </c>
      <c r="KO72" t="s">
        <v>564</v>
      </c>
      <c r="KP72" s="25" t="s">
        <v>607</v>
      </c>
      <c r="KR72" s="27">
        <f t="shared" si="69"/>
        <v>0</v>
      </c>
      <c r="KS72" s="65">
        <v>11950</v>
      </c>
      <c r="KV72" t="s">
        <v>333</v>
      </c>
      <c r="KY72" s="27">
        <v>0</v>
      </c>
      <c r="KZ72" s="27"/>
      <c r="LB72" t="s">
        <v>333</v>
      </c>
      <c r="LD72" s="27">
        <f t="shared" si="117"/>
        <v>0</v>
      </c>
      <c r="LE72" s="65">
        <f t="shared" si="117"/>
        <v>0</v>
      </c>
      <c r="LH72" t="str">
        <f t="shared" si="71"/>
        <v>Dîner Mékong crevettes sautantes</v>
      </c>
      <c r="LJ72" s="27">
        <f t="shared" si="118"/>
        <v>0</v>
      </c>
      <c r="LK72" s="65">
        <f t="shared" si="118"/>
        <v>0</v>
      </c>
      <c r="LN72" t="str">
        <f t="shared" si="73"/>
        <v>Dîner Mékong crevettes sautantes</v>
      </c>
      <c r="LP72" s="27">
        <f t="shared" si="119"/>
        <v>0</v>
      </c>
      <c r="LQ72" s="65">
        <f t="shared" si="119"/>
        <v>0</v>
      </c>
      <c r="LT72" t="s">
        <v>333</v>
      </c>
      <c r="LW72" s="27">
        <v>0</v>
      </c>
      <c r="LZ72" t="str">
        <f t="shared" si="75"/>
        <v>Dîner Mékong crevettes sautantes</v>
      </c>
      <c r="MB72" s="27">
        <f t="shared" si="120"/>
        <v>0</v>
      </c>
      <c r="MC72" s="65">
        <f t="shared" si="120"/>
        <v>0</v>
      </c>
      <c r="MF72" t="str">
        <f t="shared" si="77"/>
        <v>Dîner Mékong crevettes sautantes</v>
      </c>
      <c r="MH72" s="27">
        <f t="shared" si="121"/>
        <v>0</v>
      </c>
      <c r="MI72" s="65">
        <f t="shared" si="121"/>
        <v>0</v>
      </c>
      <c r="ML72" t="str">
        <f t="shared" si="79"/>
        <v>Dîner Mékong crevettes sautantes</v>
      </c>
      <c r="MN72" s="27">
        <f t="shared" si="122"/>
        <v>0</v>
      </c>
      <c r="MO72" s="65">
        <f t="shared" si="122"/>
        <v>0</v>
      </c>
      <c r="MQ72" t="s">
        <v>615</v>
      </c>
      <c r="MW72" t="str">
        <f t="shared" si="81"/>
        <v>(voir programme Laos)</v>
      </c>
      <c r="MY72" s="27">
        <f t="shared" si="82"/>
        <v>0</v>
      </c>
      <c r="MZ72" s="65">
        <f t="shared" si="82"/>
        <v>0</v>
      </c>
      <c r="NC72" t="str">
        <f t="shared" si="83"/>
        <v>(voir programme Laos)</v>
      </c>
      <c r="NE72" s="27">
        <f t="shared" si="84"/>
        <v>0</v>
      </c>
      <c r="NF72" s="65">
        <f t="shared" si="84"/>
        <v>0</v>
      </c>
      <c r="NI72" t="str">
        <f t="shared" si="85"/>
        <v>(voir programme Laos)</v>
      </c>
      <c r="NK72" s="27">
        <f t="shared" si="86"/>
        <v>0</v>
      </c>
      <c r="NL72" s="65">
        <f t="shared" si="86"/>
        <v>0</v>
      </c>
      <c r="NN72" s="25" t="s">
        <v>299</v>
      </c>
      <c r="NP72" s="27"/>
      <c r="NQ72" s="65">
        <v>2500</v>
      </c>
      <c r="NT72" t="str">
        <f t="shared" si="87"/>
        <v>van à la journée</v>
      </c>
      <c r="NV72" s="27">
        <f t="shared" si="88"/>
        <v>0</v>
      </c>
      <c r="NW72" s="65">
        <f t="shared" si="88"/>
        <v>2500</v>
      </c>
      <c r="NZ72" t="str">
        <f t="shared" si="89"/>
        <v>van à la journée</v>
      </c>
      <c r="OB72" s="27">
        <f t="shared" si="90"/>
        <v>0</v>
      </c>
      <c r="OC72" s="65">
        <f t="shared" si="90"/>
        <v>2500</v>
      </c>
      <c r="OF72" t="str">
        <f t="shared" si="91"/>
        <v>van à la journée</v>
      </c>
      <c r="OH72" s="27">
        <f t="shared" si="92"/>
        <v>0</v>
      </c>
      <c r="OI72" s="65">
        <f t="shared" si="92"/>
        <v>2500</v>
      </c>
      <c r="OL72" t="s">
        <v>507</v>
      </c>
      <c r="ON72" s="27">
        <v>1600</v>
      </c>
      <c r="OO72" s="65">
        <v>0</v>
      </c>
      <c r="OR72" t="str">
        <f t="shared" si="93"/>
        <v>naview prasingh</v>
      </c>
      <c r="OT72" s="27">
        <f t="shared" si="94"/>
        <v>1600</v>
      </c>
      <c r="OU72" s="65">
        <f t="shared" si="94"/>
        <v>0</v>
      </c>
      <c r="OX72" t="str">
        <f t="shared" si="95"/>
        <v>naview prasingh</v>
      </c>
      <c r="OZ72" s="27">
        <f t="shared" si="96"/>
        <v>1600</v>
      </c>
      <c r="PA72" s="65">
        <f t="shared" si="96"/>
        <v>0</v>
      </c>
      <c r="PD72" t="str">
        <f t="shared" si="97"/>
        <v>naview prasingh</v>
      </c>
      <c r="PF72" s="27">
        <f t="shared" si="98"/>
        <v>1600</v>
      </c>
      <c r="PG72" s="65">
        <f t="shared" si="98"/>
        <v>0</v>
      </c>
      <c r="PO72" t="s">
        <v>520</v>
      </c>
      <c r="PP72">
        <f t="shared" si="99"/>
        <v>0</v>
      </c>
      <c r="PR72">
        <f t="shared" si="100"/>
        <v>0</v>
      </c>
      <c r="PS72">
        <f t="shared" si="100"/>
        <v>0</v>
      </c>
      <c r="PU72" t="s">
        <v>520</v>
      </c>
      <c r="PV72">
        <f t="shared" si="101"/>
        <v>0</v>
      </c>
      <c r="PX72">
        <f t="shared" si="102"/>
        <v>0</v>
      </c>
      <c r="PY72">
        <f t="shared" si="102"/>
        <v>0</v>
      </c>
      <c r="QA72" t="s">
        <v>520</v>
      </c>
      <c r="QB72">
        <f t="shared" si="103"/>
        <v>0</v>
      </c>
      <c r="QD72">
        <f t="shared" si="104"/>
        <v>0</v>
      </c>
      <c r="QE72">
        <f t="shared" si="104"/>
        <v>0</v>
      </c>
      <c r="QG72" t="s">
        <v>520</v>
      </c>
      <c r="QH72" t="s">
        <v>616</v>
      </c>
      <c r="QI72" s="27">
        <v>1500</v>
      </c>
      <c r="QJ72" s="65">
        <v>750</v>
      </c>
      <c r="QM72" t="s">
        <v>520</v>
      </c>
      <c r="QN72" t="str">
        <f t="shared" si="105"/>
        <v>Visite du parc de Khao Yai (programme de greenleaf guesthouse &amp; tour)</v>
      </c>
      <c r="QO72">
        <f t="shared" si="105"/>
        <v>1500</v>
      </c>
      <c r="QP72">
        <f t="shared" si="105"/>
        <v>750</v>
      </c>
      <c r="QS72" t="s">
        <v>520</v>
      </c>
      <c r="QT72" t="str">
        <f t="shared" si="106"/>
        <v>Visite du parc de Khao Yai (programme de greenleaf guesthouse &amp; tour)</v>
      </c>
      <c r="QU72">
        <f t="shared" si="106"/>
        <v>1500</v>
      </c>
      <c r="QV72">
        <f t="shared" si="106"/>
        <v>750</v>
      </c>
      <c r="QY72" t="s">
        <v>520</v>
      </c>
      <c r="QZ72" t="str">
        <f t="shared" si="107"/>
        <v>Visite du parc de Khao Yai (programme de greenleaf guesthouse &amp; tour)</v>
      </c>
      <c r="RA72">
        <f t="shared" si="107"/>
        <v>1500</v>
      </c>
      <c r="RB72">
        <f t="shared" si="107"/>
        <v>750</v>
      </c>
      <c r="RC72" t="s">
        <v>520</v>
      </c>
      <c r="RD72" t="s">
        <v>616</v>
      </c>
      <c r="RE72" s="27">
        <v>1500</v>
      </c>
      <c r="RF72" s="65">
        <v>750</v>
      </c>
      <c r="RH72" t="s">
        <v>520</v>
      </c>
      <c r="RI72" t="str">
        <f t="shared" si="108"/>
        <v>Visite du parc de Khao Yai (programme de greenleaf guesthouse &amp; tour)</v>
      </c>
      <c r="RJ72">
        <f t="shared" si="108"/>
        <v>1500</v>
      </c>
      <c r="RK72">
        <f t="shared" si="108"/>
        <v>750</v>
      </c>
      <c r="RM72" t="s">
        <v>520</v>
      </c>
      <c r="RN72" t="str">
        <f t="shared" si="109"/>
        <v>Visite du parc de Khao Yai (programme de greenleaf guesthouse &amp; tour)</v>
      </c>
      <c r="RO72">
        <f t="shared" si="109"/>
        <v>1500</v>
      </c>
      <c r="RP72">
        <f t="shared" si="109"/>
        <v>750</v>
      </c>
      <c r="RR72" t="s">
        <v>520</v>
      </c>
      <c r="RS72" t="str">
        <f t="shared" si="110"/>
        <v>Visite du parc de Khao Yai (programme de greenleaf guesthouse &amp; tour)</v>
      </c>
      <c r="RT72">
        <f t="shared" si="110"/>
        <v>1500</v>
      </c>
      <c r="RU72">
        <f t="shared" si="110"/>
        <v>750</v>
      </c>
      <c r="RW72" t="s">
        <v>360</v>
      </c>
      <c r="SA72">
        <f t="shared" si="111"/>
        <v>0</v>
      </c>
      <c r="SB72" t="str">
        <f t="shared" si="111"/>
        <v>Buffles dans la campagne</v>
      </c>
      <c r="SC72">
        <f t="shared" si="111"/>
        <v>0</v>
      </c>
      <c r="SD72">
        <f t="shared" si="111"/>
        <v>0</v>
      </c>
      <c r="SF72">
        <f t="shared" si="112"/>
        <v>0</v>
      </c>
      <c r="SG72" t="str">
        <f t="shared" si="112"/>
        <v>Buffles dans la campagne</v>
      </c>
      <c r="SH72">
        <f t="shared" si="112"/>
        <v>0</v>
      </c>
      <c r="SI72">
        <f t="shared" si="112"/>
        <v>0</v>
      </c>
      <c r="SK72">
        <f t="shared" si="113"/>
        <v>0</v>
      </c>
      <c r="SL72" t="str">
        <f t="shared" si="113"/>
        <v>Buffles dans la campagne</v>
      </c>
      <c r="SM72">
        <f t="shared" si="113"/>
        <v>0</v>
      </c>
      <c r="SN72">
        <f t="shared" si="113"/>
        <v>0</v>
      </c>
      <c r="SR72" s="25" t="s">
        <v>274</v>
      </c>
      <c r="SS72" s="25"/>
      <c r="ST72" s="65"/>
      <c r="SW72" t="str">
        <f t="shared" si="114"/>
        <v>Déjeuner hôtel</v>
      </c>
      <c r="SX72">
        <f t="shared" si="114"/>
        <v>0</v>
      </c>
      <c r="SY72">
        <f t="shared" si="114"/>
        <v>0</v>
      </c>
      <c r="TB72" t="str">
        <f t="shared" si="115"/>
        <v>Déjeuner hôtel</v>
      </c>
      <c r="TC72">
        <f t="shared" si="115"/>
        <v>0</v>
      </c>
      <c r="TD72">
        <f t="shared" si="115"/>
        <v>0</v>
      </c>
      <c r="TG72" t="str">
        <f t="shared" si="116"/>
        <v>Déjeuner hôtel</v>
      </c>
      <c r="TH72">
        <f t="shared" si="116"/>
        <v>0</v>
      </c>
      <c r="TI72">
        <f t="shared" si="116"/>
        <v>0</v>
      </c>
    </row>
    <row r="73" spans="1:529" x14ac:dyDescent="0.25">
      <c r="B73" t="s">
        <v>617</v>
      </c>
      <c r="F73" s="27"/>
      <c r="G73" s="27">
        <f>3500*10</f>
        <v>35000</v>
      </c>
      <c r="I73" t="str">
        <f t="shared" si="1"/>
        <v/>
      </c>
      <c r="J73" t="str">
        <f t="shared" si="2"/>
        <v>Guide</v>
      </c>
      <c r="N73" s="27">
        <f t="shared" si="3"/>
        <v>0</v>
      </c>
      <c r="O73" s="27">
        <f t="shared" si="3"/>
        <v>35000</v>
      </c>
      <c r="P73" s="27"/>
      <c r="Q73" t="str">
        <f t="shared" si="4"/>
        <v/>
      </c>
      <c r="R73" t="str">
        <f t="shared" si="4"/>
        <v>Guide</v>
      </c>
      <c r="V73" s="27">
        <f t="shared" si="5"/>
        <v>0</v>
      </c>
      <c r="W73" s="27">
        <f t="shared" si="5"/>
        <v>35000</v>
      </c>
      <c r="X73" s="27"/>
      <c r="Y73" t="str">
        <f t="shared" si="6"/>
        <v/>
      </c>
      <c r="Z73" t="str">
        <f t="shared" si="6"/>
        <v>Guide</v>
      </c>
      <c r="AD73" s="27">
        <f t="shared" si="7"/>
        <v>0</v>
      </c>
      <c r="AE73" s="27">
        <f t="shared" si="7"/>
        <v>35000</v>
      </c>
      <c r="AG73" t="s">
        <v>355</v>
      </c>
      <c r="AI73" s="27">
        <v>0</v>
      </c>
      <c r="AJ73">
        <v>0</v>
      </c>
      <c r="AK73" s="27"/>
      <c r="AL73" t="str">
        <f t="shared" si="8"/>
        <v/>
      </c>
      <c r="AM73" t="str">
        <f t="shared" si="9"/>
        <v>Dîner le soir à l'hôtel ou à proximité</v>
      </c>
      <c r="AO73" s="27">
        <f t="shared" si="10"/>
        <v>0</v>
      </c>
      <c r="AP73" s="27">
        <f t="shared" si="10"/>
        <v>0</v>
      </c>
      <c r="AQ73" s="27"/>
      <c r="AR73" t="str">
        <f t="shared" si="11"/>
        <v/>
      </c>
      <c r="AS73" t="str">
        <f t="shared" si="11"/>
        <v>Dîner le soir à l'hôtel ou à proximité</v>
      </c>
      <c r="AU73" s="27">
        <f t="shared" si="12"/>
        <v>0</v>
      </c>
      <c r="AV73" s="27">
        <f t="shared" si="12"/>
        <v>0</v>
      </c>
      <c r="AW73" s="27"/>
      <c r="AX73" t="str">
        <f t="shared" si="13"/>
        <v/>
      </c>
      <c r="AY73" t="str">
        <f t="shared" si="13"/>
        <v>Dîner le soir à l'hôtel ou à proximité</v>
      </c>
      <c r="BA73" s="27">
        <f t="shared" si="14"/>
        <v>0</v>
      </c>
      <c r="BB73" s="27">
        <f t="shared" si="14"/>
        <v>0</v>
      </c>
      <c r="BC73" s="27"/>
      <c r="BE73" t="s">
        <v>618</v>
      </c>
      <c r="BF73">
        <v>500</v>
      </c>
      <c r="BG73">
        <v>500</v>
      </c>
      <c r="BH73" s="65"/>
      <c r="BI73" t="str">
        <f t="shared" si="15"/>
        <v/>
      </c>
      <c r="BJ73" t="str">
        <f t="shared" si="16"/>
        <v>Arrivée 11h Suan Lahu farm</v>
      </c>
      <c r="BK73" s="27">
        <f t="shared" si="16"/>
        <v>500</v>
      </c>
      <c r="BL73" s="27">
        <f t="shared" si="16"/>
        <v>500</v>
      </c>
      <c r="BM73" s="27"/>
      <c r="BN73" t="str">
        <f t="shared" si="17"/>
        <v/>
      </c>
      <c r="BO73" t="str">
        <f t="shared" si="17"/>
        <v>Arrivée 11h Suan Lahu farm</v>
      </c>
      <c r="BP73" s="27">
        <f t="shared" si="17"/>
        <v>500</v>
      </c>
      <c r="BQ73" s="27">
        <f t="shared" si="17"/>
        <v>500</v>
      </c>
      <c r="BR73" s="27"/>
      <c r="BS73" s="27" t="str">
        <f t="shared" si="18"/>
        <v/>
      </c>
      <c r="BT73" t="str">
        <f t="shared" si="18"/>
        <v>Arrivée 11h Suan Lahu farm</v>
      </c>
      <c r="BU73" s="27">
        <f t="shared" si="18"/>
        <v>500</v>
      </c>
      <c r="BV73" s="27">
        <f t="shared" si="18"/>
        <v>500</v>
      </c>
      <c r="BX73" t="s">
        <v>619</v>
      </c>
      <c r="BZ73" s="27">
        <v>0</v>
      </c>
      <c r="CA73" s="65"/>
      <c r="CB73" t="str">
        <f t="shared" si="19"/>
        <v/>
      </c>
      <c r="CC73" t="str">
        <f t="shared" si="20"/>
        <v>dîner près marché de nuit</v>
      </c>
      <c r="CD73" s="27">
        <f t="shared" si="20"/>
        <v>0</v>
      </c>
      <c r="CE73" s="27">
        <f t="shared" si="20"/>
        <v>0</v>
      </c>
      <c r="CF73" s="27"/>
      <c r="CG73" t="str">
        <f t="shared" si="21"/>
        <v/>
      </c>
      <c r="CH73" t="str">
        <f t="shared" si="21"/>
        <v>dîner près marché de nuit</v>
      </c>
      <c r="CI73" s="27">
        <f t="shared" si="22"/>
        <v>0</v>
      </c>
      <c r="CJ73" s="27">
        <f t="shared" si="23"/>
        <v>0</v>
      </c>
      <c r="CK73" s="27"/>
      <c r="CL73" t="str">
        <f t="shared" si="24"/>
        <v/>
      </c>
      <c r="CM73" t="str">
        <f t="shared" si="24"/>
        <v>dîner près marché de nuit</v>
      </c>
      <c r="CN73" s="27">
        <f t="shared" si="24"/>
        <v>0</v>
      </c>
      <c r="CO73" s="27">
        <f t="shared" si="24"/>
        <v>0</v>
      </c>
      <c r="CP73" s="27"/>
      <c r="CS73" s="27"/>
      <c r="CT73" s="27"/>
      <c r="CU73" s="65"/>
      <c r="CV73" t="str">
        <f t="shared" si="25"/>
        <v/>
      </c>
      <c r="CW73">
        <f t="shared" si="26"/>
        <v>0</v>
      </c>
      <c r="CX73" s="27">
        <f t="shared" si="26"/>
        <v>0</v>
      </c>
      <c r="CY73" s="27">
        <f t="shared" si="26"/>
        <v>0</v>
      </c>
      <c r="CZ73" s="27"/>
      <c r="DA73" t="str">
        <f t="shared" si="27"/>
        <v/>
      </c>
      <c r="DB73">
        <f t="shared" si="28"/>
        <v>0</v>
      </c>
      <c r="DC73" s="27">
        <f t="shared" si="28"/>
        <v>0</v>
      </c>
      <c r="DD73" s="27">
        <f t="shared" si="28"/>
        <v>0</v>
      </c>
      <c r="DE73" s="27"/>
      <c r="DF73" t="str">
        <f t="shared" si="29"/>
        <v/>
      </c>
      <c r="DG73">
        <f t="shared" si="30"/>
        <v>0</v>
      </c>
      <c r="DH73" s="27">
        <f t="shared" si="30"/>
        <v>0</v>
      </c>
      <c r="DI73" s="27">
        <f t="shared" si="30"/>
        <v>0</v>
      </c>
      <c r="DJ73" s="27"/>
      <c r="DM73" s="27"/>
      <c r="DN73" s="27"/>
      <c r="DP73" t="str">
        <f t="shared" si="31"/>
        <v/>
      </c>
      <c r="DQ73">
        <f t="shared" si="32"/>
        <v>0</v>
      </c>
      <c r="DR73" s="27">
        <f t="shared" si="32"/>
        <v>0</v>
      </c>
      <c r="DS73" s="27">
        <f t="shared" si="32"/>
        <v>0</v>
      </c>
      <c r="DU73" t="str">
        <f t="shared" si="33"/>
        <v/>
      </c>
      <c r="DV73">
        <f t="shared" si="33"/>
        <v>0</v>
      </c>
      <c r="DW73" s="27">
        <f t="shared" si="33"/>
        <v>0</v>
      </c>
      <c r="DX73" s="27">
        <f t="shared" si="33"/>
        <v>0</v>
      </c>
      <c r="DZ73" t="str">
        <f t="shared" si="34"/>
        <v/>
      </c>
      <c r="EA73">
        <f t="shared" si="34"/>
        <v>0</v>
      </c>
      <c r="EB73" s="27">
        <f t="shared" si="34"/>
        <v>0</v>
      </c>
      <c r="EC73" s="27">
        <f t="shared" si="34"/>
        <v>0</v>
      </c>
      <c r="EE73" t="s">
        <v>620</v>
      </c>
      <c r="EF73" t="s">
        <v>468</v>
      </c>
      <c r="EG73">
        <v>2400</v>
      </c>
      <c r="EH73" s="27">
        <v>0</v>
      </c>
      <c r="EJ73" t="str">
        <f t="shared" si="35"/>
        <v>j9</v>
      </c>
      <c r="EK73" t="str">
        <f t="shared" si="36"/>
        <v>Eddy Elephant (8h30 à 17h)</v>
      </c>
      <c r="EL73" s="27">
        <f t="shared" si="36"/>
        <v>2400</v>
      </c>
      <c r="EM73" s="27">
        <f t="shared" si="36"/>
        <v>0</v>
      </c>
      <c r="EO73" t="str">
        <f t="shared" si="37"/>
        <v>j9</v>
      </c>
      <c r="EP73" t="str">
        <f t="shared" si="37"/>
        <v>Eddy Elephant (8h30 à 17h)</v>
      </c>
      <c r="EQ73" s="27">
        <f t="shared" si="37"/>
        <v>2400</v>
      </c>
      <c r="ER73" s="27">
        <f t="shared" si="37"/>
        <v>0</v>
      </c>
      <c r="ET73" t="str">
        <f t="shared" si="38"/>
        <v>j9</v>
      </c>
      <c r="EU73" t="str">
        <f t="shared" si="38"/>
        <v>Eddy Elephant (8h30 à 17h)</v>
      </c>
      <c r="EV73" s="27">
        <f t="shared" si="38"/>
        <v>2400</v>
      </c>
      <c r="EW73" s="27">
        <f t="shared" si="38"/>
        <v>0</v>
      </c>
      <c r="EY73" t="s">
        <v>620</v>
      </c>
      <c r="EZ73" t="s">
        <v>468</v>
      </c>
      <c r="FA73">
        <v>2400</v>
      </c>
      <c r="FB73" s="27">
        <v>0</v>
      </c>
      <c r="FD73" t="str">
        <f t="shared" si="39"/>
        <v>j9</v>
      </c>
      <c r="FE73" t="str">
        <f t="shared" si="40"/>
        <v>Eddy Elephant (8h30 à 17h)</v>
      </c>
      <c r="FF73" s="27">
        <f t="shared" si="40"/>
        <v>2400</v>
      </c>
      <c r="FG73" s="27">
        <f t="shared" si="40"/>
        <v>0</v>
      </c>
      <c r="FI73" t="str">
        <f t="shared" si="41"/>
        <v>j9</v>
      </c>
      <c r="FJ73" t="str">
        <f t="shared" si="41"/>
        <v>Eddy Elephant (8h30 à 17h)</v>
      </c>
      <c r="FK73" s="27">
        <f t="shared" si="41"/>
        <v>2400</v>
      </c>
      <c r="FL73" s="27">
        <f t="shared" si="41"/>
        <v>0</v>
      </c>
      <c r="FN73" t="str">
        <f t="shared" si="42"/>
        <v>j9</v>
      </c>
      <c r="FO73" t="str">
        <f t="shared" si="42"/>
        <v>Eddy Elephant (8h30 à 17h)</v>
      </c>
      <c r="FP73" s="27">
        <f t="shared" si="42"/>
        <v>2400</v>
      </c>
      <c r="FQ73" s="27">
        <f t="shared" si="42"/>
        <v>0</v>
      </c>
      <c r="FR73" t="s">
        <v>620</v>
      </c>
      <c r="FS73" t="s">
        <v>468</v>
      </c>
      <c r="FT73">
        <v>2400</v>
      </c>
      <c r="FU73" s="27">
        <v>0</v>
      </c>
      <c r="FW73" t="str">
        <f t="shared" si="43"/>
        <v>j9</v>
      </c>
      <c r="FX73" t="str">
        <f t="shared" si="44"/>
        <v>Eddy Elephant (8h30 à 17h)</v>
      </c>
      <c r="FY73" s="27">
        <f t="shared" si="44"/>
        <v>2400</v>
      </c>
      <c r="FZ73" s="27">
        <f t="shared" si="44"/>
        <v>0</v>
      </c>
      <c r="GB73" t="str">
        <f t="shared" si="45"/>
        <v>j9</v>
      </c>
      <c r="GC73" t="str">
        <f t="shared" si="45"/>
        <v>Eddy Elephant (8h30 à 17h)</v>
      </c>
      <c r="GD73" s="27">
        <f t="shared" si="45"/>
        <v>2400</v>
      </c>
      <c r="GE73" s="27">
        <f t="shared" si="45"/>
        <v>0</v>
      </c>
      <c r="GG73" t="str">
        <f t="shared" si="46"/>
        <v>j9</v>
      </c>
      <c r="GH73" t="str">
        <f t="shared" si="46"/>
        <v>Eddy Elephant (8h30 à 17h)</v>
      </c>
      <c r="GI73" s="27">
        <f t="shared" si="46"/>
        <v>2400</v>
      </c>
      <c r="GJ73" s="27">
        <f t="shared" si="46"/>
        <v>0</v>
      </c>
      <c r="GK73" t="s">
        <v>620</v>
      </c>
      <c r="GL73" t="s">
        <v>468</v>
      </c>
      <c r="GM73">
        <v>2400</v>
      </c>
      <c r="GN73" s="27">
        <v>0</v>
      </c>
      <c r="GP73" t="str">
        <f t="shared" si="47"/>
        <v>j9</v>
      </c>
      <c r="GQ73" t="str">
        <f t="shared" si="48"/>
        <v>Eddy Elephant (8h30 à 17h)</v>
      </c>
      <c r="GR73" s="27">
        <f t="shared" si="48"/>
        <v>2400</v>
      </c>
      <c r="GS73" s="27">
        <f t="shared" si="48"/>
        <v>0</v>
      </c>
      <c r="GU73" t="str">
        <f t="shared" si="49"/>
        <v>j9</v>
      </c>
      <c r="GV73" t="str">
        <f t="shared" si="49"/>
        <v>Eddy Elephant (8h30 à 17h)</v>
      </c>
      <c r="GW73" s="27">
        <f t="shared" si="49"/>
        <v>2400</v>
      </c>
      <c r="GX73" s="27">
        <f t="shared" si="49"/>
        <v>0</v>
      </c>
      <c r="GZ73" t="str">
        <f t="shared" si="50"/>
        <v>j9</v>
      </c>
      <c r="HA73" t="str">
        <f t="shared" si="50"/>
        <v>Eddy Elephant (8h30 à 17h)</v>
      </c>
      <c r="HB73" s="27">
        <f t="shared" si="50"/>
        <v>2400</v>
      </c>
      <c r="HC73" s="27">
        <f t="shared" si="50"/>
        <v>0</v>
      </c>
      <c r="HD73" t="s">
        <v>520</v>
      </c>
      <c r="HE73" t="s">
        <v>275</v>
      </c>
      <c r="HG73">
        <v>0</v>
      </c>
      <c r="HI73" t="str">
        <f t="shared" si="51"/>
        <v>J8</v>
      </c>
      <c r="HJ73" t="str">
        <f t="shared" si="52"/>
        <v>Marché Thasadet + déjeuner barge</v>
      </c>
      <c r="HK73">
        <f t="shared" si="52"/>
        <v>0</v>
      </c>
      <c r="HL73">
        <f t="shared" si="52"/>
        <v>0</v>
      </c>
      <c r="HN73" t="str">
        <f t="shared" si="53"/>
        <v>J8</v>
      </c>
      <c r="HO73" t="str">
        <f t="shared" si="53"/>
        <v>Marché Thasadet + déjeuner barge</v>
      </c>
      <c r="HP73">
        <f t="shared" si="53"/>
        <v>0</v>
      </c>
      <c r="HQ73">
        <f t="shared" si="53"/>
        <v>0</v>
      </c>
      <c r="HS73" t="str">
        <f t="shared" si="54"/>
        <v>J8</v>
      </c>
      <c r="HT73" t="str">
        <f t="shared" si="54"/>
        <v>Marché Thasadet + déjeuner barge</v>
      </c>
      <c r="HU73">
        <f t="shared" si="54"/>
        <v>0</v>
      </c>
      <c r="HV73">
        <f t="shared" si="54"/>
        <v>0</v>
      </c>
      <c r="HW73" t="s">
        <v>520</v>
      </c>
      <c r="HX73" t="s">
        <v>275</v>
      </c>
      <c r="HZ73">
        <v>0</v>
      </c>
      <c r="IB73" t="str">
        <f t="shared" si="55"/>
        <v>J8</v>
      </c>
      <c r="IC73" t="str">
        <f t="shared" si="56"/>
        <v>Marché Thasadet + déjeuner barge</v>
      </c>
      <c r="ID73">
        <f t="shared" si="56"/>
        <v>0</v>
      </c>
      <c r="IE73">
        <f t="shared" si="56"/>
        <v>0</v>
      </c>
      <c r="IG73" t="str">
        <f t="shared" si="57"/>
        <v>J8</v>
      </c>
      <c r="IH73" t="str">
        <f t="shared" si="58"/>
        <v>Marché Thasadet + déjeuner barge</v>
      </c>
      <c r="II73">
        <f t="shared" si="58"/>
        <v>0</v>
      </c>
      <c r="IJ73">
        <f t="shared" si="58"/>
        <v>0</v>
      </c>
      <c r="IL73" t="str">
        <f t="shared" si="59"/>
        <v>J8</v>
      </c>
      <c r="IM73" t="str">
        <f t="shared" si="60"/>
        <v>Marché Thasadet + déjeuner barge</v>
      </c>
      <c r="IN73">
        <f t="shared" si="60"/>
        <v>0</v>
      </c>
      <c r="IO73">
        <f t="shared" si="60"/>
        <v>0</v>
      </c>
      <c r="IR73" s="25" t="s">
        <v>621</v>
      </c>
      <c r="IV73" s="27"/>
      <c r="IW73" s="27">
        <v>0</v>
      </c>
      <c r="IX73" s="27"/>
      <c r="IZ73" t="str">
        <f t="shared" si="61"/>
        <v>diner hôtel</v>
      </c>
      <c r="JD73" s="27">
        <f t="shared" si="62"/>
        <v>0</v>
      </c>
      <c r="JE73" s="65">
        <f t="shared" si="62"/>
        <v>0</v>
      </c>
      <c r="JH73" t="str">
        <f t="shared" si="63"/>
        <v>diner hôtel</v>
      </c>
      <c r="JL73" s="27">
        <f t="shared" si="64"/>
        <v>0</v>
      </c>
      <c r="JM73" s="65">
        <f t="shared" si="64"/>
        <v>0</v>
      </c>
      <c r="JP73" t="str">
        <f t="shared" si="65"/>
        <v>diner hôtel</v>
      </c>
      <c r="JT73" s="27">
        <f t="shared" si="66"/>
        <v>0</v>
      </c>
      <c r="JU73" s="65">
        <f t="shared" si="66"/>
        <v>0</v>
      </c>
      <c r="JX73" s="25" t="s">
        <v>582</v>
      </c>
      <c r="JZ73" s="27">
        <v>0</v>
      </c>
      <c r="KA73" s="27">
        <v>0</v>
      </c>
      <c r="KB73" s="27"/>
      <c r="KD73" s="25" t="s">
        <v>582</v>
      </c>
      <c r="KF73" s="27">
        <f t="shared" si="67"/>
        <v>0</v>
      </c>
      <c r="KG73" s="65">
        <f t="shared" si="67"/>
        <v>0</v>
      </c>
      <c r="KJ73" s="25" t="s">
        <v>582</v>
      </c>
      <c r="KL73" s="27">
        <f t="shared" si="68"/>
        <v>0</v>
      </c>
      <c r="KM73" s="65">
        <f t="shared" si="68"/>
        <v>0</v>
      </c>
      <c r="KP73" s="25" t="s">
        <v>582</v>
      </c>
      <c r="KR73" s="27">
        <f t="shared" si="69"/>
        <v>0</v>
      </c>
      <c r="KS73" s="65">
        <f t="shared" si="69"/>
        <v>0</v>
      </c>
      <c r="KV73" t="s">
        <v>317</v>
      </c>
      <c r="KX73" s="65">
        <v>1200</v>
      </c>
      <c r="KY73" s="65"/>
      <c r="KZ73" s="27"/>
      <c r="LB73" t="s">
        <v>317</v>
      </c>
      <c r="LD73" s="27">
        <f t="shared" si="117"/>
        <v>1200</v>
      </c>
      <c r="LE73" s="65">
        <f t="shared" si="117"/>
        <v>0</v>
      </c>
      <c r="LH73" t="str">
        <f t="shared" si="71"/>
        <v>Hôtel park and pool villa</v>
      </c>
      <c r="LJ73" s="27">
        <f t="shared" si="118"/>
        <v>1200</v>
      </c>
      <c r="LK73" s="65">
        <f t="shared" si="118"/>
        <v>0</v>
      </c>
      <c r="LN73" t="str">
        <f t="shared" si="73"/>
        <v>Hôtel park and pool villa</v>
      </c>
      <c r="LP73" s="27">
        <f t="shared" si="119"/>
        <v>1200</v>
      </c>
      <c r="LQ73" s="65">
        <f t="shared" si="119"/>
        <v>0</v>
      </c>
      <c r="LT73" t="s">
        <v>317</v>
      </c>
      <c r="LV73" s="65">
        <v>1200</v>
      </c>
      <c r="LW73" s="65"/>
      <c r="LZ73" t="str">
        <f t="shared" si="75"/>
        <v>Hôtel park and pool villa</v>
      </c>
      <c r="MB73" s="27">
        <f t="shared" si="120"/>
        <v>1200</v>
      </c>
      <c r="MC73" s="65">
        <f t="shared" si="120"/>
        <v>0</v>
      </c>
      <c r="MF73" t="str">
        <f t="shared" si="77"/>
        <v>Hôtel park and pool villa</v>
      </c>
      <c r="MH73" s="27">
        <f t="shared" si="121"/>
        <v>1200</v>
      </c>
      <c r="MI73" s="65">
        <f t="shared" si="121"/>
        <v>0</v>
      </c>
      <c r="ML73" t="str">
        <f t="shared" si="79"/>
        <v>Hôtel park and pool villa</v>
      </c>
      <c r="MN73" s="27">
        <f t="shared" si="122"/>
        <v>1200</v>
      </c>
      <c r="MO73" s="65">
        <f t="shared" si="122"/>
        <v>0</v>
      </c>
      <c r="MQ73" t="s">
        <v>518</v>
      </c>
      <c r="MS73" s="27">
        <v>1834</v>
      </c>
      <c r="MT73" s="27">
        <v>0</v>
      </c>
      <c r="MW73" t="str">
        <f t="shared" si="81"/>
        <v>villa phatana boutique hôtel</v>
      </c>
      <c r="MY73" s="27">
        <f t="shared" si="82"/>
        <v>1834</v>
      </c>
      <c r="MZ73" s="65">
        <f t="shared" si="82"/>
        <v>0</v>
      </c>
      <c r="NC73" t="str">
        <f t="shared" si="83"/>
        <v>villa phatana boutique hôtel</v>
      </c>
      <c r="NE73" s="27">
        <f t="shared" si="84"/>
        <v>1834</v>
      </c>
      <c r="NF73" s="65">
        <f t="shared" si="84"/>
        <v>0</v>
      </c>
      <c r="NI73" t="str">
        <f t="shared" si="85"/>
        <v>villa phatana boutique hôtel</v>
      </c>
      <c r="NK73" s="27">
        <f t="shared" si="86"/>
        <v>1834</v>
      </c>
      <c r="NL73" s="65">
        <f t="shared" si="86"/>
        <v>0</v>
      </c>
      <c r="NM73" t="s">
        <v>564</v>
      </c>
      <c r="NN73" t="s">
        <v>462</v>
      </c>
      <c r="NP73" s="27"/>
      <c r="NQ73" s="65"/>
      <c r="NS73" t="s">
        <v>564</v>
      </c>
      <c r="NT73" t="str">
        <f t="shared" si="87"/>
        <v>Départ 7h de l'hôtel pour rejoindre plantation de café Suan Lahu (4h de route)</v>
      </c>
      <c r="NV73" s="27">
        <f t="shared" si="88"/>
        <v>0</v>
      </c>
      <c r="NW73" s="65">
        <f t="shared" si="88"/>
        <v>0</v>
      </c>
      <c r="NY73" t="s">
        <v>564</v>
      </c>
      <c r="NZ73" t="str">
        <f t="shared" si="89"/>
        <v>Départ 7h de l'hôtel pour rejoindre plantation de café Suan Lahu (4h de route)</v>
      </c>
      <c r="OB73" s="27">
        <f t="shared" si="90"/>
        <v>0</v>
      </c>
      <c r="OC73" s="65">
        <f t="shared" si="90"/>
        <v>0</v>
      </c>
      <c r="OE73" t="s">
        <v>564</v>
      </c>
      <c r="OF73" t="str">
        <f t="shared" si="91"/>
        <v>Départ 7h de l'hôtel pour rejoindre plantation de café Suan Lahu (4h de route)</v>
      </c>
      <c r="OH73" s="27">
        <f t="shared" si="92"/>
        <v>0</v>
      </c>
      <c r="OI73" s="65">
        <f t="shared" si="92"/>
        <v>0</v>
      </c>
      <c r="OL73" s="25" t="s">
        <v>622</v>
      </c>
      <c r="ON73" s="27"/>
      <c r="OO73" s="65">
        <v>0</v>
      </c>
      <c r="OR73" t="str">
        <f t="shared" si="93"/>
        <v>Déjeuner et dîner teeda 2j</v>
      </c>
      <c r="OT73" s="27">
        <f t="shared" si="94"/>
        <v>0</v>
      </c>
      <c r="OU73" s="65">
        <f t="shared" si="94"/>
        <v>0</v>
      </c>
      <c r="OX73" t="str">
        <f t="shared" si="95"/>
        <v>Déjeuner et dîner teeda 2j</v>
      </c>
      <c r="OZ73" s="27">
        <f t="shared" si="96"/>
        <v>0</v>
      </c>
      <c r="PA73" s="65">
        <f t="shared" si="96"/>
        <v>0</v>
      </c>
      <c r="PD73" t="str">
        <f t="shared" si="97"/>
        <v>Déjeuner et dîner teeda 2j</v>
      </c>
      <c r="PF73" s="27">
        <f t="shared" si="98"/>
        <v>0</v>
      </c>
      <c r="PG73" s="65">
        <f t="shared" si="98"/>
        <v>0</v>
      </c>
      <c r="PL73" s="27"/>
      <c r="PM73" s="27"/>
      <c r="PP73">
        <f t="shared" si="99"/>
        <v>0</v>
      </c>
      <c r="PR73">
        <f t="shared" si="100"/>
        <v>0</v>
      </c>
      <c r="PS73">
        <f t="shared" si="100"/>
        <v>0</v>
      </c>
      <c r="PV73">
        <f t="shared" si="101"/>
        <v>0</v>
      </c>
      <c r="PX73">
        <f t="shared" si="102"/>
        <v>0</v>
      </c>
      <c r="PY73">
        <f t="shared" si="102"/>
        <v>0</v>
      </c>
      <c r="QB73">
        <f t="shared" si="103"/>
        <v>0</v>
      </c>
      <c r="QD73">
        <f t="shared" si="104"/>
        <v>0</v>
      </c>
      <c r="QE73">
        <f t="shared" si="104"/>
        <v>0</v>
      </c>
      <c r="QH73" t="s">
        <v>623</v>
      </c>
      <c r="QI73" s="27"/>
      <c r="QJ73" s="27"/>
      <c r="QN73" t="str">
        <f t="shared" si="105"/>
        <v>Déjeuner parc inclus</v>
      </c>
      <c r="QO73">
        <f t="shared" si="105"/>
        <v>0</v>
      </c>
      <c r="QP73">
        <f t="shared" si="105"/>
        <v>0</v>
      </c>
      <c r="QT73" t="str">
        <f t="shared" si="106"/>
        <v>Déjeuner parc inclus</v>
      </c>
      <c r="QU73">
        <f t="shared" si="106"/>
        <v>0</v>
      </c>
      <c r="QV73">
        <f t="shared" si="106"/>
        <v>0</v>
      </c>
      <c r="QZ73" t="str">
        <f t="shared" si="107"/>
        <v>Déjeuner parc inclus</v>
      </c>
      <c r="RA73">
        <f t="shared" si="107"/>
        <v>0</v>
      </c>
      <c r="RB73">
        <f t="shared" si="107"/>
        <v>0</v>
      </c>
      <c r="RD73" t="s">
        <v>623</v>
      </c>
      <c r="RE73" s="27"/>
      <c r="RF73" s="27"/>
      <c r="RI73" t="str">
        <f t="shared" si="108"/>
        <v>Déjeuner parc inclus</v>
      </c>
      <c r="RJ73">
        <f t="shared" si="108"/>
        <v>0</v>
      </c>
      <c r="RK73">
        <f t="shared" si="108"/>
        <v>0</v>
      </c>
      <c r="RN73" t="str">
        <f t="shared" si="109"/>
        <v>Déjeuner parc inclus</v>
      </c>
      <c r="RO73">
        <f t="shared" si="109"/>
        <v>0</v>
      </c>
      <c r="RP73">
        <f t="shared" si="109"/>
        <v>0</v>
      </c>
      <c r="RS73" t="str">
        <f t="shared" si="110"/>
        <v>Déjeuner parc inclus</v>
      </c>
      <c r="RT73">
        <f t="shared" si="110"/>
        <v>0</v>
      </c>
      <c r="RU73">
        <f t="shared" si="110"/>
        <v>0</v>
      </c>
      <c r="RW73" t="s">
        <v>366</v>
      </c>
      <c r="RY73" s="27">
        <v>1000</v>
      </c>
      <c r="SA73">
        <f t="shared" si="111"/>
        <v>0</v>
      </c>
      <c r="SB73" t="str">
        <f t="shared" si="111"/>
        <v>16h apéro Tassou</v>
      </c>
      <c r="SC73">
        <f t="shared" si="111"/>
        <v>0</v>
      </c>
      <c r="SD73">
        <f t="shared" si="111"/>
        <v>1000</v>
      </c>
      <c r="SF73">
        <f t="shared" si="112"/>
        <v>0</v>
      </c>
      <c r="SG73" t="str">
        <f t="shared" si="112"/>
        <v>16h apéro Tassou</v>
      </c>
      <c r="SH73">
        <f t="shared" si="112"/>
        <v>0</v>
      </c>
      <c r="SI73">
        <f t="shared" si="112"/>
        <v>1000</v>
      </c>
      <c r="SK73">
        <f t="shared" si="113"/>
        <v>0</v>
      </c>
      <c r="SL73" t="str">
        <f t="shared" si="113"/>
        <v>16h apéro Tassou</v>
      </c>
      <c r="SM73">
        <f t="shared" si="113"/>
        <v>0</v>
      </c>
      <c r="SN73">
        <f t="shared" si="113"/>
        <v>1000</v>
      </c>
      <c r="SR73" s="25" t="s">
        <v>484</v>
      </c>
      <c r="SS73" s="25">
        <v>1200</v>
      </c>
      <c r="ST73" s="25"/>
      <c r="SW73" t="str">
        <f t="shared" si="114"/>
        <v>Park and pool resort</v>
      </c>
      <c r="SX73">
        <f t="shared" si="114"/>
        <v>1200</v>
      </c>
      <c r="SY73">
        <f t="shared" si="114"/>
        <v>0</v>
      </c>
      <c r="TB73" t="str">
        <f t="shared" si="115"/>
        <v>Park and pool resort</v>
      </c>
      <c r="TC73">
        <f t="shared" si="115"/>
        <v>1200</v>
      </c>
      <c r="TD73">
        <f t="shared" si="115"/>
        <v>0</v>
      </c>
      <c r="TG73" t="str">
        <f t="shared" si="116"/>
        <v>Park and pool resort</v>
      </c>
      <c r="TH73">
        <f t="shared" si="116"/>
        <v>1200</v>
      </c>
      <c r="TI73">
        <f t="shared" si="116"/>
        <v>0</v>
      </c>
    </row>
    <row r="74" spans="1:529" x14ac:dyDescent="0.25">
      <c r="B74" t="s">
        <v>624</v>
      </c>
      <c r="F74" s="27"/>
      <c r="G74" s="27">
        <v>0</v>
      </c>
      <c r="I74" t="str">
        <f t="shared" si="1"/>
        <v/>
      </c>
      <c r="J74" t="str">
        <f t="shared" si="2"/>
        <v>Vol BKK - Udon 10h10 le lendemain</v>
      </c>
      <c r="N74" s="27">
        <f t="shared" si="3"/>
        <v>0</v>
      </c>
      <c r="O74" s="27">
        <f t="shared" si="3"/>
        <v>0</v>
      </c>
      <c r="Q74" t="str">
        <f t="shared" si="4"/>
        <v/>
      </c>
      <c r="R74" t="str">
        <f t="shared" si="4"/>
        <v>Vol BKK - Udon 10h10 le lendemain</v>
      </c>
      <c r="V74" s="27">
        <f t="shared" si="5"/>
        <v>0</v>
      </c>
      <c r="W74" s="27">
        <f t="shared" si="5"/>
        <v>0</v>
      </c>
      <c r="Y74" t="str">
        <f t="shared" si="6"/>
        <v/>
      </c>
      <c r="Z74" t="str">
        <f t="shared" si="6"/>
        <v>Vol BKK - Udon 10h10 le lendemain</v>
      </c>
      <c r="AD74" s="27">
        <f t="shared" si="7"/>
        <v>0</v>
      </c>
      <c r="AE74" s="27">
        <f t="shared" si="7"/>
        <v>0</v>
      </c>
      <c r="AG74" t="s">
        <v>427</v>
      </c>
      <c r="AI74" s="27">
        <v>3700</v>
      </c>
      <c r="AJ74" s="27">
        <v>0</v>
      </c>
      <c r="AL74" t="str">
        <f t="shared" si="8"/>
        <v/>
      </c>
      <c r="AM74" t="str">
        <f t="shared" si="9"/>
        <v>Lanta miami resort</v>
      </c>
      <c r="AO74" s="27">
        <f t="shared" si="10"/>
        <v>3700</v>
      </c>
      <c r="AP74" s="27">
        <f t="shared" si="10"/>
        <v>0</v>
      </c>
      <c r="AR74" t="str">
        <f t="shared" si="11"/>
        <v/>
      </c>
      <c r="AS74" t="str">
        <f t="shared" si="11"/>
        <v>Lanta miami resort</v>
      </c>
      <c r="AU74" s="27">
        <f t="shared" si="12"/>
        <v>3700</v>
      </c>
      <c r="AV74" s="27">
        <f t="shared" si="12"/>
        <v>0</v>
      </c>
      <c r="AX74" t="str">
        <f t="shared" si="13"/>
        <v/>
      </c>
      <c r="AY74" t="str">
        <f t="shared" si="13"/>
        <v>Lanta miami resort</v>
      </c>
      <c r="BA74" s="27">
        <f t="shared" si="14"/>
        <v>3700</v>
      </c>
      <c r="BB74" s="27">
        <f t="shared" si="14"/>
        <v>0</v>
      </c>
      <c r="BE74" t="s">
        <v>625</v>
      </c>
      <c r="BG74" s="27">
        <v>0</v>
      </c>
      <c r="BH74" s="65"/>
      <c r="BI74" t="str">
        <f t="shared" si="15"/>
        <v/>
      </c>
      <c r="BJ74" t="str">
        <f t="shared" si="16"/>
        <v>Visite du village tribu mu seu</v>
      </c>
      <c r="BK74" s="27">
        <f t="shared" si="16"/>
        <v>0</v>
      </c>
      <c r="BL74" s="27">
        <f t="shared" si="16"/>
        <v>0</v>
      </c>
      <c r="BM74" s="27"/>
      <c r="BN74" t="str">
        <f t="shared" si="17"/>
        <v/>
      </c>
      <c r="BO74" t="str">
        <f t="shared" si="17"/>
        <v>Visite du village tribu mu seu</v>
      </c>
      <c r="BP74" s="27">
        <f t="shared" si="17"/>
        <v>0</v>
      </c>
      <c r="BQ74" s="27">
        <f t="shared" si="17"/>
        <v>0</v>
      </c>
      <c r="BR74" s="27"/>
      <c r="BS74" s="27" t="str">
        <f t="shared" si="18"/>
        <v/>
      </c>
      <c r="BT74" t="str">
        <f t="shared" si="18"/>
        <v>Visite du village tribu mu seu</v>
      </c>
      <c r="BU74" s="27">
        <f t="shared" si="18"/>
        <v>0</v>
      </c>
      <c r="BV74" s="27">
        <f t="shared" si="18"/>
        <v>0</v>
      </c>
      <c r="BX74" t="s">
        <v>473</v>
      </c>
      <c r="BY74" s="27">
        <v>1822.5</v>
      </c>
      <c r="BZ74" s="27">
        <v>0</v>
      </c>
      <c r="CB74" t="str">
        <f t="shared" si="19"/>
        <v/>
      </c>
      <c r="CC74" t="str">
        <f t="shared" si="20"/>
        <v>Luang Prabang River Lodge 2</v>
      </c>
      <c r="CD74" s="27">
        <f t="shared" si="20"/>
        <v>1822.5</v>
      </c>
      <c r="CE74" s="27">
        <f t="shared" si="20"/>
        <v>0</v>
      </c>
      <c r="CF74"/>
      <c r="CG74" t="str">
        <f t="shared" si="21"/>
        <v/>
      </c>
      <c r="CH74" t="str">
        <f t="shared" si="21"/>
        <v>Luang Prabang River Lodge 2</v>
      </c>
      <c r="CI74" s="27">
        <f t="shared" si="22"/>
        <v>1822.5</v>
      </c>
      <c r="CJ74" s="27">
        <f t="shared" si="23"/>
        <v>0</v>
      </c>
      <c r="CL74" t="str">
        <f t="shared" si="24"/>
        <v/>
      </c>
      <c r="CM74" t="str">
        <f t="shared" si="24"/>
        <v>Luang Prabang River Lodge 2</v>
      </c>
      <c r="CN74" s="27">
        <f t="shared" si="24"/>
        <v>1822.5</v>
      </c>
      <c r="CO74" s="27">
        <f t="shared" si="24"/>
        <v>0</v>
      </c>
      <c r="CR74" t="s">
        <v>626</v>
      </c>
      <c r="CS74" s="27"/>
      <c r="CT74" s="27">
        <v>0</v>
      </c>
      <c r="CV74" t="str">
        <f t="shared" si="25"/>
        <v/>
      </c>
      <c r="CW74" t="str">
        <f t="shared" si="26"/>
        <v>Déjeuner en ville</v>
      </c>
      <c r="CX74" s="27">
        <f t="shared" si="26"/>
        <v>0</v>
      </c>
      <c r="CY74" s="27">
        <f t="shared" si="26"/>
        <v>0</v>
      </c>
      <c r="DA74" t="str">
        <f t="shared" si="27"/>
        <v/>
      </c>
      <c r="DB74" t="str">
        <f t="shared" si="28"/>
        <v>Déjeuner en ville</v>
      </c>
      <c r="DC74" s="27">
        <f t="shared" si="28"/>
        <v>0</v>
      </c>
      <c r="DD74" s="27">
        <f t="shared" si="28"/>
        <v>0</v>
      </c>
      <c r="DF74" t="str">
        <f t="shared" si="29"/>
        <v/>
      </c>
      <c r="DG74" t="str">
        <f t="shared" si="30"/>
        <v>Déjeuner en ville</v>
      </c>
      <c r="DH74" s="27">
        <f t="shared" si="30"/>
        <v>0</v>
      </c>
      <c r="DI74" s="27">
        <f t="shared" si="30"/>
        <v>0</v>
      </c>
      <c r="DL74" t="s">
        <v>626</v>
      </c>
      <c r="DM74" s="27"/>
      <c r="DN74" s="27">
        <v>0</v>
      </c>
      <c r="DP74" t="str">
        <f t="shared" si="31"/>
        <v/>
      </c>
      <c r="DQ74" t="str">
        <f t="shared" si="32"/>
        <v>Déjeuner en ville</v>
      </c>
      <c r="DR74" s="27">
        <f t="shared" si="32"/>
        <v>0</v>
      </c>
      <c r="DS74" s="27">
        <f t="shared" si="32"/>
        <v>0</v>
      </c>
      <c r="DU74" t="str">
        <f t="shared" si="33"/>
        <v/>
      </c>
      <c r="DV74" t="str">
        <f t="shared" si="33"/>
        <v>Déjeuner en ville</v>
      </c>
      <c r="DW74" s="27">
        <f t="shared" si="33"/>
        <v>0</v>
      </c>
      <c r="DX74" s="27">
        <f t="shared" si="33"/>
        <v>0</v>
      </c>
      <c r="DZ74" t="str">
        <f t="shared" si="34"/>
        <v/>
      </c>
      <c r="EA74" t="str">
        <f t="shared" si="34"/>
        <v>Déjeuner en ville</v>
      </c>
      <c r="EB74" s="27">
        <f t="shared" si="34"/>
        <v>0</v>
      </c>
      <c r="EC74" s="27">
        <f t="shared" si="34"/>
        <v>0</v>
      </c>
      <c r="EF74" t="s">
        <v>483</v>
      </c>
      <c r="EH74">
        <v>0</v>
      </c>
      <c r="EJ74" t="str">
        <f t="shared" si="35"/>
        <v/>
      </c>
      <c r="EK74" t="str">
        <f t="shared" si="36"/>
        <v>Dîner en ville</v>
      </c>
      <c r="EL74" s="27">
        <f t="shared" si="36"/>
        <v>0</v>
      </c>
      <c r="EM74" s="27">
        <f t="shared" si="36"/>
        <v>0</v>
      </c>
      <c r="EO74" t="str">
        <f t="shared" si="37"/>
        <v/>
      </c>
      <c r="EP74" t="str">
        <f t="shared" si="37"/>
        <v>Dîner en ville</v>
      </c>
      <c r="EQ74" s="27">
        <f t="shared" si="37"/>
        <v>0</v>
      </c>
      <c r="ER74" s="27">
        <f t="shared" si="37"/>
        <v>0</v>
      </c>
      <c r="ET74" t="str">
        <f t="shared" si="38"/>
        <v/>
      </c>
      <c r="EU74" t="str">
        <f t="shared" si="38"/>
        <v>Dîner en ville</v>
      </c>
      <c r="EV74" s="27">
        <f t="shared" si="38"/>
        <v>0</v>
      </c>
      <c r="EW74" s="27">
        <f t="shared" si="38"/>
        <v>0</v>
      </c>
      <c r="EZ74" t="s">
        <v>483</v>
      </c>
      <c r="FB74">
        <v>0</v>
      </c>
      <c r="FD74" t="str">
        <f t="shared" si="39"/>
        <v/>
      </c>
      <c r="FE74" t="str">
        <f t="shared" si="40"/>
        <v>Dîner en ville</v>
      </c>
      <c r="FF74" s="27">
        <f t="shared" si="40"/>
        <v>0</v>
      </c>
      <c r="FG74" s="27">
        <f t="shared" si="40"/>
        <v>0</v>
      </c>
      <c r="FI74" t="str">
        <f t="shared" si="41"/>
        <v/>
      </c>
      <c r="FJ74" t="str">
        <f t="shared" si="41"/>
        <v>Dîner en ville</v>
      </c>
      <c r="FK74" s="27">
        <f t="shared" si="41"/>
        <v>0</v>
      </c>
      <c r="FL74" s="27">
        <f t="shared" si="41"/>
        <v>0</v>
      </c>
      <c r="FN74" t="str">
        <f t="shared" si="42"/>
        <v/>
      </c>
      <c r="FO74" t="str">
        <f t="shared" si="42"/>
        <v>Dîner en ville</v>
      </c>
      <c r="FP74" s="27">
        <f t="shared" si="42"/>
        <v>0</v>
      </c>
      <c r="FQ74" s="27">
        <f t="shared" si="42"/>
        <v>0</v>
      </c>
      <c r="FS74" t="s">
        <v>483</v>
      </c>
      <c r="FU74">
        <v>0</v>
      </c>
      <c r="FW74" t="str">
        <f t="shared" si="43"/>
        <v/>
      </c>
      <c r="FX74" t="str">
        <f t="shared" si="44"/>
        <v>Dîner en ville</v>
      </c>
      <c r="FY74" s="27">
        <f t="shared" si="44"/>
        <v>0</v>
      </c>
      <c r="FZ74" s="27">
        <f t="shared" si="44"/>
        <v>0</v>
      </c>
      <c r="GB74" t="str">
        <f t="shared" si="45"/>
        <v/>
      </c>
      <c r="GC74" t="str">
        <f t="shared" si="45"/>
        <v>Dîner en ville</v>
      </c>
      <c r="GD74" s="27">
        <f t="shared" si="45"/>
        <v>0</v>
      </c>
      <c r="GE74" s="27">
        <f t="shared" si="45"/>
        <v>0</v>
      </c>
      <c r="GG74" t="str">
        <f t="shared" si="46"/>
        <v/>
      </c>
      <c r="GH74" t="str">
        <f t="shared" si="46"/>
        <v>Dîner en ville</v>
      </c>
      <c r="GI74" s="27">
        <f t="shared" si="46"/>
        <v>0</v>
      </c>
      <c r="GJ74" s="27">
        <f t="shared" si="46"/>
        <v>0</v>
      </c>
      <c r="GL74" t="s">
        <v>483</v>
      </c>
      <c r="GN74">
        <v>0</v>
      </c>
      <c r="GP74" t="str">
        <f t="shared" si="47"/>
        <v/>
      </c>
      <c r="GQ74" t="str">
        <f t="shared" si="48"/>
        <v>Dîner en ville</v>
      </c>
      <c r="GR74" s="27">
        <f t="shared" si="48"/>
        <v>0</v>
      </c>
      <c r="GS74" s="27">
        <f t="shared" si="48"/>
        <v>0</v>
      </c>
      <c r="GU74" t="str">
        <f t="shared" si="49"/>
        <v/>
      </c>
      <c r="GV74" t="str">
        <f t="shared" si="49"/>
        <v>Dîner en ville</v>
      </c>
      <c r="GW74" s="27">
        <f t="shared" si="49"/>
        <v>0</v>
      </c>
      <c r="GX74" s="27">
        <f t="shared" si="49"/>
        <v>0</v>
      </c>
      <c r="GZ74" t="str">
        <f t="shared" si="50"/>
        <v/>
      </c>
      <c r="HA74" t="str">
        <f t="shared" si="50"/>
        <v>Dîner en ville</v>
      </c>
      <c r="HB74" s="27">
        <f t="shared" si="50"/>
        <v>0</v>
      </c>
      <c r="HC74" s="27">
        <f t="shared" si="50"/>
        <v>0</v>
      </c>
      <c r="HE74" t="s">
        <v>627</v>
      </c>
      <c r="HF74" s="27">
        <v>0</v>
      </c>
      <c r="HG74">
        <v>2600</v>
      </c>
      <c r="HI74" t="str">
        <f t="shared" si="51"/>
        <v/>
      </c>
      <c r="HJ74" t="str">
        <f t="shared" si="52"/>
        <v>Distillerie après midi + transport journée</v>
      </c>
      <c r="HK74">
        <f t="shared" si="52"/>
        <v>0</v>
      </c>
      <c r="HL74">
        <f t="shared" si="52"/>
        <v>2600</v>
      </c>
      <c r="HN74" t="str">
        <f t="shared" si="53"/>
        <v/>
      </c>
      <c r="HO74" t="str">
        <f t="shared" si="53"/>
        <v>Distillerie après midi + transport journée</v>
      </c>
      <c r="HP74">
        <f t="shared" si="53"/>
        <v>0</v>
      </c>
      <c r="HQ74">
        <f t="shared" si="53"/>
        <v>2600</v>
      </c>
      <c r="HS74" t="str">
        <f t="shared" si="54"/>
        <v/>
      </c>
      <c r="HT74" t="str">
        <f t="shared" si="54"/>
        <v>Distillerie après midi + transport journée</v>
      </c>
      <c r="HU74">
        <f t="shared" si="54"/>
        <v>0</v>
      </c>
      <c r="HV74">
        <f t="shared" si="54"/>
        <v>2600</v>
      </c>
      <c r="HX74" t="s">
        <v>627</v>
      </c>
      <c r="HY74" s="27">
        <v>0</v>
      </c>
      <c r="HZ74">
        <v>2600</v>
      </c>
      <c r="IB74" t="str">
        <f t="shared" si="55"/>
        <v/>
      </c>
      <c r="IC74" t="str">
        <f t="shared" si="56"/>
        <v>Distillerie après midi + transport journée</v>
      </c>
      <c r="ID74">
        <f t="shared" si="56"/>
        <v>0</v>
      </c>
      <c r="IE74">
        <f t="shared" si="56"/>
        <v>2600</v>
      </c>
      <c r="IG74" t="str">
        <f t="shared" si="57"/>
        <v/>
      </c>
      <c r="IH74" t="str">
        <f t="shared" si="58"/>
        <v>Distillerie après midi + transport journée</v>
      </c>
      <c r="II74">
        <f t="shared" si="58"/>
        <v>0</v>
      </c>
      <c r="IJ74">
        <f t="shared" si="58"/>
        <v>2600</v>
      </c>
      <c r="IL74" t="str">
        <f t="shared" si="59"/>
        <v/>
      </c>
      <c r="IM74" t="str">
        <f t="shared" si="60"/>
        <v>Distillerie après midi + transport journée</v>
      </c>
      <c r="IN74">
        <f t="shared" si="60"/>
        <v>0</v>
      </c>
      <c r="IO74">
        <f t="shared" si="60"/>
        <v>2600</v>
      </c>
      <c r="IR74" s="25" t="s">
        <v>554</v>
      </c>
      <c r="IV74" s="27">
        <v>1200</v>
      </c>
      <c r="IW74" s="27">
        <v>0</v>
      </c>
      <c r="IX74" s="27" t="s">
        <v>555</v>
      </c>
      <c r="IZ74" t="str">
        <f t="shared" si="61"/>
        <v>Hôtel Khao Sok Jungle Resort</v>
      </c>
      <c r="JD74" s="27">
        <f t="shared" si="62"/>
        <v>1200</v>
      </c>
      <c r="JE74" s="65">
        <f t="shared" si="62"/>
        <v>0</v>
      </c>
      <c r="JH74" t="str">
        <f t="shared" si="63"/>
        <v>Hôtel Khao Sok Jungle Resort</v>
      </c>
      <c r="JL74" s="27">
        <f t="shared" si="64"/>
        <v>1200</v>
      </c>
      <c r="JM74" s="65">
        <f t="shared" si="64"/>
        <v>0</v>
      </c>
      <c r="JP74" t="str">
        <f t="shared" si="65"/>
        <v>Hôtel Khao Sok Jungle Resort</v>
      </c>
      <c r="JT74" s="27">
        <f t="shared" si="66"/>
        <v>1200</v>
      </c>
      <c r="JU74" s="65">
        <f t="shared" si="66"/>
        <v>0</v>
      </c>
      <c r="JX74" s="25" t="s">
        <v>621</v>
      </c>
      <c r="JZ74" s="27"/>
      <c r="KA74" s="27">
        <v>0</v>
      </c>
      <c r="KB74" s="27"/>
      <c r="KD74" s="25" t="s">
        <v>621</v>
      </c>
      <c r="KF74" s="27">
        <f t="shared" si="67"/>
        <v>0</v>
      </c>
      <c r="KG74" s="65">
        <f t="shared" si="67"/>
        <v>0</v>
      </c>
      <c r="KJ74" s="25" t="s">
        <v>621</v>
      </c>
      <c r="KL74" s="27">
        <f t="shared" si="68"/>
        <v>0</v>
      </c>
      <c r="KM74" s="65">
        <f t="shared" si="68"/>
        <v>0</v>
      </c>
      <c r="KP74" s="25" t="s">
        <v>621</v>
      </c>
      <c r="KR74" s="27">
        <f t="shared" si="69"/>
        <v>0</v>
      </c>
      <c r="KS74" s="65">
        <f t="shared" si="69"/>
        <v>0</v>
      </c>
      <c r="KU74" t="s">
        <v>520</v>
      </c>
      <c r="KV74" t="s">
        <v>381</v>
      </c>
      <c r="KX74" s="27"/>
      <c r="KY74" s="27"/>
      <c r="KZ74" s="27"/>
      <c r="LA74" t="s">
        <v>488</v>
      </c>
      <c r="LB74" t="s">
        <v>381</v>
      </c>
      <c r="LD74" s="27">
        <f t="shared" si="117"/>
        <v>0</v>
      </c>
      <c r="LE74" s="65">
        <f t="shared" si="117"/>
        <v>0</v>
      </c>
      <c r="LG74" t="s">
        <v>488</v>
      </c>
      <c r="LH74" t="str">
        <f t="shared" si="71"/>
        <v>Départ 8h pour phu phra bat historical park</v>
      </c>
      <c r="LJ74" s="27">
        <f t="shared" si="118"/>
        <v>0</v>
      </c>
      <c r="LK74" s="65">
        <f t="shared" si="118"/>
        <v>0</v>
      </c>
      <c r="LM74" t="s">
        <v>488</v>
      </c>
      <c r="LN74" t="str">
        <f t="shared" si="73"/>
        <v>Départ 8h pour phu phra bat historical park</v>
      </c>
      <c r="LP74" s="27">
        <f t="shared" si="119"/>
        <v>0</v>
      </c>
      <c r="LQ74" s="65">
        <f t="shared" si="119"/>
        <v>0</v>
      </c>
      <c r="LS74" t="s">
        <v>520</v>
      </c>
      <c r="LT74" t="s">
        <v>381</v>
      </c>
      <c r="LV74" s="27"/>
      <c r="LW74" s="27"/>
      <c r="LX74" s="27"/>
      <c r="LY74" t="s">
        <v>520</v>
      </c>
      <c r="LZ74" t="str">
        <f t="shared" si="75"/>
        <v>Départ 8h pour phu phra bat historical park</v>
      </c>
      <c r="MB74" s="27">
        <f t="shared" si="120"/>
        <v>0</v>
      </c>
      <c r="MC74" s="65">
        <f t="shared" si="120"/>
        <v>0</v>
      </c>
      <c r="ME74" t="s">
        <v>520</v>
      </c>
      <c r="MF74" t="str">
        <f t="shared" si="77"/>
        <v>Départ 8h pour phu phra bat historical park</v>
      </c>
      <c r="MH74" s="27">
        <f t="shared" si="121"/>
        <v>0</v>
      </c>
      <c r="MI74" s="65">
        <f t="shared" si="121"/>
        <v>0</v>
      </c>
      <c r="MK74" t="s">
        <v>520</v>
      </c>
      <c r="ML74" t="str">
        <f t="shared" si="79"/>
        <v>Départ 8h pour phu phra bat historical park</v>
      </c>
      <c r="MN74" s="27">
        <f t="shared" si="122"/>
        <v>0</v>
      </c>
      <c r="MO74" s="65">
        <f t="shared" si="122"/>
        <v>0</v>
      </c>
      <c r="MP74" t="s">
        <v>520</v>
      </c>
      <c r="MQ74" t="s">
        <v>628</v>
      </c>
      <c r="MV74" t="s">
        <v>520</v>
      </c>
      <c r="MW74" t="str">
        <f t="shared" si="81"/>
        <v>Retour croisière vers 17h</v>
      </c>
      <c r="MY74" s="27">
        <f t="shared" si="82"/>
        <v>0</v>
      </c>
      <c r="MZ74" s="65">
        <f t="shared" si="82"/>
        <v>0</v>
      </c>
      <c r="NB74" t="s">
        <v>520</v>
      </c>
      <c r="NC74" t="str">
        <f t="shared" si="83"/>
        <v>Retour croisière vers 17h</v>
      </c>
      <c r="NE74" s="27">
        <f t="shared" si="84"/>
        <v>0</v>
      </c>
      <c r="NF74" s="65">
        <f t="shared" si="84"/>
        <v>0</v>
      </c>
      <c r="NH74" t="s">
        <v>520</v>
      </c>
      <c r="NI74" t="str">
        <f t="shared" si="85"/>
        <v>Retour croisière vers 17h</v>
      </c>
      <c r="NK74" s="27">
        <f t="shared" si="86"/>
        <v>0</v>
      </c>
      <c r="NL74" s="65">
        <f t="shared" si="86"/>
        <v>0</v>
      </c>
      <c r="NN74" t="s">
        <v>308</v>
      </c>
      <c r="NP74" s="27">
        <v>500</v>
      </c>
      <c r="NQ74" s="65">
        <v>500</v>
      </c>
      <c r="NT74" t="str">
        <f t="shared" si="87"/>
        <v>Déjeuner plantation</v>
      </c>
      <c r="NV74" s="27">
        <f t="shared" si="88"/>
        <v>500</v>
      </c>
      <c r="NW74" s="65">
        <f t="shared" si="88"/>
        <v>500</v>
      </c>
      <c r="NZ74" t="str">
        <f t="shared" si="89"/>
        <v>Déjeuner plantation</v>
      </c>
      <c r="OB74" s="27">
        <f t="shared" si="90"/>
        <v>500</v>
      </c>
      <c r="OC74" s="65">
        <f t="shared" si="90"/>
        <v>500</v>
      </c>
      <c r="OF74" t="str">
        <f t="shared" si="91"/>
        <v>Déjeuner plantation</v>
      </c>
      <c r="OH74" s="27">
        <f t="shared" si="92"/>
        <v>500</v>
      </c>
      <c r="OI74" s="65">
        <f t="shared" si="92"/>
        <v>500</v>
      </c>
      <c r="OK74" t="s">
        <v>564</v>
      </c>
      <c r="OL74" s="25" t="s">
        <v>629</v>
      </c>
      <c r="ON74" s="27"/>
      <c r="OO74" s="65"/>
      <c r="OQ74" t="s">
        <v>564</v>
      </c>
      <c r="OR74" t="str">
        <f t="shared" si="93"/>
        <v>Trek</v>
      </c>
      <c r="OT74" s="27">
        <f t="shared" si="94"/>
        <v>0</v>
      </c>
      <c r="OU74" s="65">
        <f t="shared" si="94"/>
        <v>0</v>
      </c>
      <c r="OW74" t="s">
        <v>564</v>
      </c>
      <c r="OX74" t="str">
        <f t="shared" si="95"/>
        <v>Trek</v>
      </c>
      <c r="OZ74" s="27">
        <f t="shared" si="96"/>
        <v>0</v>
      </c>
      <c r="PA74" s="65">
        <f t="shared" si="96"/>
        <v>0</v>
      </c>
      <c r="PC74" t="s">
        <v>564</v>
      </c>
      <c r="PD74" t="str">
        <f t="shared" si="97"/>
        <v>Trek</v>
      </c>
      <c r="PF74" s="27">
        <f t="shared" si="98"/>
        <v>0</v>
      </c>
      <c r="PG74" s="65">
        <f t="shared" si="98"/>
        <v>0</v>
      </c>
      <c r="PM74" s="27"/>
      <c r="PP74">
        <f t="shared" si="99"/>
        <v>0</v>
      </c>
      <c r="PR74">
        <f t="shared" si="100"/>
        <v>0</v>
      </c>
      <c r="PS74">
        <f t="shared" si="100"/>
        <v>0</v>
      </c>
      <c r="PV74">
        <f t="shared" si="101"/>
        <v>0</v>
      </c>
      <c r="PX74">
        <f t="shared" si="102"/>
        <v>0</v>
      </c>
      <c r="PY74">
        <f t="shared" si="102"/>
        <v>0</v>
      </c>
      <c r="QB74">
        <f t="shared" si="103"/>
        <v>0</v>
      </c>
      <c r="QD74">
        <f t="shared" si="104"/>
        <v>0</v>
      </c>
      <c r="QE74">
        <f t="shared" si="104"/>
        <v>0</v>
      </c>
      <c r="QH74" t="s">
        <v>630</v>
      </c>
      <c r="QI74" s="27"/>
      <c r="QJ74" s="27"/>
      <c r="QN74" t="str">
        <f t="shared" si="105"/>
        <v>Retour hotel vers 16h30</v>
      </c>
      <c r="QO74">
        <f t="shared" si="105"/>
        <v>0</v>
      </c>
      <c r="QP74">
        <f t="shared" si="105"/>
        <v>0</v>
      </c>
      <c r="QT74" t="str">
        <f t="shared" si="106"/>
        <v>Retour hotel vers 16h30</v>
      </c>
      <c r="QU74">
        <f t="shared" si="106"/>
        <v>0</v>
      </c>
      <c r="QV74">
        <f t="shared" si="106"/>
        <v>0</v>
      </c>
      <c r="QZ74" t="str">
        <f t="shared" si="107"/>
        <v>Retour hotel vers 16h30</v>
      </c>
      <c r="RA74">
        <f t="shared" si="107"/>
        <v>0</v>
      </c>
      <c r="RB74">
        <f t="shared" si="107"/>
        <v>0</v>
      </c>
      <c r="RD74" t="s">
        <v>630</v>
      </c>
      <c r="RE74" s="27"/>
      <c r="RF74" s="27"/>
      <c r="RI74" t="str">
        <f t="shared" si="108"/>
        <v>Retour hotel vers 16h30</v>
      </c>
      <c r="RJ74">
        <f t="shared" si="108"/>
        <v>0</v>
      </c>
      <c r="RK74">
        <f t="shared" si="108"/>
        <v>0</v>
      </c>
      <c r="RN74" t="str">
        <f t="shared" si="109"/>
        <v>Retour hotel vers 16h30</v>
      </c>
      <c r="RO74">
        <f t="shared" si="109"/>
        <v>0</v>
      </c>
      <c r="RP74">
        <f t="shared" si="109"/>
        <v>0</v>
      </c>
      <c r="RS74" t="str">
        <f t="shared" si="110"/>
        <v>Retour hotel vers 16h30</v>
      </c>
      <c r="RT74">
        <f t="shared" si="110"/>
        <v>0</v>
      </c>
      <c r="RU74">
        <f t="shared" si="110"/>
        <v>0</v>
      </c>
      <c r="RW74" t="s">
        <v>372</v>
      </c>
      <c r="RY74" s="27">
        <v>600</v>
      </c>
      <c r="SA74">
        <f t="shared" si="111"/>
        <v>0</v>
      </c>
      <c r="SB74" t="str">
        <f t="shared" si="111"/>
        <v>Dîner Nong Khai</v>
      </c>
      <c r="SC74">
        <f t="shared" si="111"/>
        <v>0</v>
      </c>
      <c r="SD74">
        <f t="shared" si="111"/>
        <v>600</v>
      </c>
      <c r="SF74">
        <f t="shared" si="112"/>
        <v>0</v>
      </c>
      <c r="SG74" t="str">
        <f t="shared" si="112"/>
        <v>Dîner Nong Khai</v>
      </c>
      <c r="SH74">
        <f t="shared" si="112"/>
        <v>0</v>
      </c>
      <c r="SI74">
        <f t="shared" si="112"/>
        <v>600</v>
      </c>
      <c r="SK74">
        <f t="shared" si="113"/>
        <v>0</v>
      </c>
      <c r="SL74" t="str">
        <f t="shared" si="113"/>
        <v>Dîner Nong Khai</v>
      </c>
      <c r="SM74">
        <f t="shared" si="113"/>
        <v>0</v>
      </c>
      <c r="SN74">
        <f t="shared" si="113"/>
        <v>600</v>
      </c>
      <c r="SR74" s="25" t="s">
        <v>631</v>
      </c>
      <c r="SS74" s="25"/>
      <c r="ST74" s="65"/>
      <c r="SW74" t="str">
        <f t="shared" si="114"/>
        <v>Après-midi libre jusqu'à 18h</v>
      </c>
      <c r="SX74">
        <f t="shared" si="114"/>
        <v>0</v>
      </c>
      <c r="SY74">
        <f t="shared" si="114"/>
        <v>0</v>
      </c>
      <c r="TB74" t="str">
        <f t="shared" si="115"/>
        <v>Après-midi libre jusqu'à 18h</v>
      </c>
      <c r="TC74">
        <f t="shared" si="115"/>
        <v>0</v>
      </c>
      <c r="TD74">
        <f t="shared" si="115"/>
        <v>0</v>
      </c>
      <c r="TG74" t="str">
        <f t="shared" si="116"/>
        <v>Après-midi libre jusqu'à 18h</v>
      </c>
      <c r="TH74">
        <f t="shared" si="116"/>
        <v>0</v>
      </c>
      <c r="TI74">
        <f t="shared" si="116"/>
        <v>0</v>
      </c>
    </row>
    <row r="75" spans="1:529" x14ac:dyDescent="0.25">
      <c r="H75" s="27"/>
      <c r="N75" s="27"/>
      <c r="O75" s="27"/>
      <c r="V75" s="27"/>
      <c r="W75" s="27"/>
      <c r="AD75" s="27"/>
      <c r="AE75" s="27"/>
      <c r="AF75" t="s">
        <v>632</v>
      </c>
      <c r="AG75" t="s">
        <v>440</v>
      </c>
      <c r="AI75" s="27">
        <v>0</v>
      </c>
      <c r="AJ75" s="27">
        <v>0</v>
      </c>
      <c r="AK75" s="27"/>
      <c r="AL75" t="str">
        <f t="shared" si="8"/>
        <v>J11</v>
      </c>
      <c r="AM75" t="str">
        <f t="shared" si="9"/>
        <v>Activités à la carte payables à part (voir desc.)</v>
      </c>
      <c r="AO75" s="27">
        <f t="shared" si="10"/>
        <v>0</v>
      </c>
      <c r="AP75" s="27">
        <f t="shared" si="10"/>
        <v>0</v>
      </c>
      <c r="AQ75" s="27"/>
      <c r="AR75" t="str">
        <f t="shared" si="11"/>
        <v>J11</v>
      </c>
      <c r="AS75" t="str">
        <f t="shared" si="11"/>
        <v>Activités à la carte payables à part (voir desc.)</v>
      </c>
      <c r="AU75" s="27">
        <f t="shared" si="12"/>
        <v>0</v>
      </c>
      <c r="AV75" s="27">
        <f t="shared" si="12"/>
        <v>0</v>
      </c>
      <c r="AW75" s="27"/>
      <c r="AX75" t="str">
        <f t="shared" si="13"/>
        <v>J11</v>
      </c>
      <c r="AY75" t="str">
        <f t="shared" si="13"/>
        <v>Activités à la carte payables à part (voir desc.)</v>
      </c>
      <c r="BA75" s="27">
        <f t="shared" si="14"/>
        <v>0</v>
      </c>
      <c r="BB75" s="27">
        <f t="shared" si="14"/>
        <v>0</v>
      </c>
      <c r="BC75" s="27"/>
      <c r="BE75" t="s">
        <v>633</v>
      </c>
      <c r="BG75" s="27">
        <v>0</v>
      </c>
      <c r="BI75" t="str">
        <f t="shared" si="15"/>
        <v/>
      </c>
      <c r="BJ75" t="str">
        <f t="shared" si="16"/>
        <v>Départ 16h30 pour Chiang Mai</v>
      </c>
      <c r="BK75" s="27">
        <f t="shared" si="16"/>
        <v>0</v>
      </c>
      <c r="BL75" s="27">
        <f t="shared" si="16"/>
        <v>0</v>
      </c>
      <c r="BN75" t="str">
        <f t="shared" si="17"/>
        <v/>
      </c>
      <c r="BO75" t="str">
        <f t="shared" si="17"/>
        <v>Départ 16h30 pour Chiang Mai</v>
      </c>
      <c r="BP75" s="27">
        <f t="shared" si="17"/>
        <v>0</v>
      </c>
      <c r="BQ75" s="27">
        <f t="shared" si="17"/>
        <v>0</v>
      </c>
      <c r="BS75" s="27" t="str">
        <f t="shared" si="18"/>
        <v/>
      </c>
      <c r="BT75" t="str">
        <f t="shared" si="18"/>
        <v>Départ 16h30 pour Chiang Mai</v>
      </c>
      <c r="BU75" s="27">
        <f t="shared" si="18"/>
        <v>0</v>
      </c>
      <c r="BV75" s="27">
        <f t="shared" si="18"/>
        <v>0</v>
      </c>
      <c r="BW75" t="s">
        <v>564</v>
      </c>
      <c r="BX75" t="s">
        <v>503</v>
      </c>
      <c r="CA75" s="65"/>
      <c r="CB75" t="str">
        <f t="shared" si="19"/>
        <v>J9</v>
      </c>
      <c r="CC75" t="str">
        <f t="shared" si="20"/>
        <v>Offrandes aux moines à 6h30</v>
      </c>
      <c r="CD75" s="27">
        <f t="shared" si="20"/>
        <v>0</v>
      </c>
      <c r="CE75" s="27">
        <f t="shared" si="20"/>
        <v>0</v>
      </c>
      <c r="CF75" s="27"/>
      <c r="CG75" t="str">
        <f t="shared" si="21"/>
        <v>J9</v>
      </c>
      <c r="CH75" t="str">
        <f t="shared" si="21"/>
        <v>Offrandes aux moines à 6h30</v>
      </c>
      <c r="CI75" s="27">
        <f t="shared" si="22"/>
        <v>0</v>
      </c>
      <c r="CJ75" s="27">
        <f t="shared" si="23"/>
        <v>0</v>
      </c>
      <c r="CK75" s="27"/>
      <c r="CL75" t="str">
        <f t="shared" si="24"/>
        <v>J9</v>
      </c>
      <c r="CM75" t="str">
        <f t="shared" si="24"/>
        <v>Offrandes aux moines à 6h30</v>
      </c>
      <c r="CN75" s="27">
        <f t="shared" si="24"/>
        <v>0</v>
      </c>
      <c r="CO75" s="27">
        <f t="shared" si="24"/>
        <v>0</v>
      </c>
      <c r="CP75" s="27"/>
      <c r="CR75" t="s">
        <v>634</v>
      </c>
      <c r="CS75" s="27"/>
      <c r="CT75" s="27"/>
      <c r="CU75" s="65"/>
      <c r="CV75" t="str">
        <f t="shared" si="25"/>
        <v/>
      </c>
      <c r="CW75" t="str">
        <f t="shared" si="26"/>
        <v>Retour 14h à l'hôtel fin d'am libre</v>
      </c>
      <c r="CX75" s="27">
        <f t="shared" si="26"/>
        <v>0</v>
      </c>
      <c r="CY75" s="27">
        <f t="shared" si="26"/>
        <v>0</v>
      </c>
      <c r="CZ75" s="27"/>
      <c r="DA75" t="str">
        <f t="shared" si="27"/>
        <v/>
      </c>
      <c r="DB75" t="str">
        <f t="shared" si="28"/>
        <v>Retour 14h à l'hôtel fin d'am libre</v>
      </c>
      <c r="DC75" s="27">
        <f t="shared" si="28"/>
        <v>0</v>
      </c>
      <c r="DD75" s="27">
        <f t="shared" si="28"/>
        <v>0</v>
      </c>
      <c r="DE75" s="27"/>
      <c r="DF75" t="str">
        <f t="shared" si="29"/>
        <v/>
      </c>
      <c r="DG75" t="str">
        <f t="shared" si="30"/>
        <v>Retour 14h à l'hôtel fin d'am libre</v>
      </c>
      <c r="DH75" s="27">
        <f t="shared" si="30"/>
        <v>0</v>
      </c>
      <c r="DI75" s="27">
        <f t="shared" si="30"/>
        <v>0</v>
      </c>
      <c r="DJ75" s="27"/>
      <c r="DL75" t="s">
        <v>634</v>
      </c>
      <c r="DM75" s="27"/>
      <c r="DN75" s="27"/>
      <c r="DP75" t="str">
        <f t="shared" si="31"/>
        <v/>
      </c>
      <c r="DQ75" t="str">
        <f t="shared" si="32"/>
        <v>Retour 14h à l'hôtel fin d'am libre</v>
      </c>
      <c r="DR75" s="27">
        <f t="shared" si="32"/>
        <v>0</v>
      </c>
      <c r="DS75" s="27">
        <f t="shared" si="32"/>
        <v>0</v>
      </c>
      <c r="DU75" t="str">
        <f t="shared" si="33"/>
        <v/>
      </c>
      <c r="DV75" t="str">
        <f t="shared" si="33"/>
        <v>Retour 14h à l'hôtel fin d'am libre</v>
      </c>
      <c r="DW75" s="27">
        <f t="shared" si="33"/>
        <v>0</v>
      </c>
      <c r="DX75" s="27">
        <f t="shared" si="33"/>
        <v>0</v>
      </c>
      <c r="DZ75" t="str">
        <f t="shared" si="34"/>
        <v/>
      </c>
      <c r="EA75" t="str">
        <f t="shared" si="34"/>
        <v>Retour 14h à l'hôtel fin d'am libre</v>
      </c>
      <c r="EB75" s="27">
        <f t="shared" si="34"/>
        <v>0</v>
      </c>
      <c r="EC75" s="27">
        <f t="shared" si="34"/>
        <v>0</v>
      </c>
      <c r="EF75" t="s">
        <v>465</v>
      </c>
      <c r="EG75" s="27">
        <v>1600</v>
      </c>
      <c r="EH75" s="27">
        <v>0</v>
      </c>
      <c r="EJ75" t="str">
        <f t="shared" si="35"/>
        <v/>
      </c>
      <c r="EK75" t="str">
        <f t="shared" si="36"/>
        <v>Hôtel naview@prasingh</v>
      </c>
      <c r="EL75" s="27">
        <f t="shared" si="36"/>
        <v>1600</v>
      </c>
      <c r="EM75" s="27">
        <f t="shared" si="36"/>
        <v>0</v>
      </c>
      <c r="EO75" t="str">
        <f t="shared" si="37"/>
        <v/>
      </c>
      <c r="EP75" t="str">
        <f t="shared" si="37"/>
        <v>Hôtel naview@prasingh</v>
      </c>
      <c r="EQ75" s="27">
        <f t="shared" si="37"/>
        <v>1600</v>
      </c>
      <c r="ER75" s="27">
        <f t="shared" si="37"/>
        <v>0</v>
      </c>
      <c r="ET75" t="str">
        <f t="shared" si="38"/>
        <v/>
      </c>
      <c r="EU75" t="str">
        <f t="shared" si="38"/>
        <v>Hôtel naview@prasingh</v>
      </c>
      <c r="EV75" s="27">
        <f t="shared" si="38"/>
        <v>1600</v>
      </c>
      <c r="EW75" s="27">
        <f t="shared" si="38"/>
        <v>0</v>
      </c>
      <c r="EZ75" t="s">
        <v>465</v>
      </c>
      <c r="FA75" s="27">
        <v>1600</v>
      </c>
      <c r="FB75" s="27">
        <v>0</v>
      </c>
      <c r="FD75" t="str">
        <f t="shared" si="39"/>
        <v/>
      </c>
      <c r="FE75" t="str">
        <f t="shared" si="40"/>
        <v>Hôtel naview@prasingh</v>
      </c>
      <c r="FF75" s="27">
        <f t="shared" si="40"/>
        <v>1600</v>
      </c>
      <c r="FG75" s="27">
        <f t="shared" si="40"/>
        <v>0</v>
      </c>
      <c r="FI75" t="str">
        <f t="shared" si="41"/>
        <v/>
      </c>
      <c r="FJ75" t="str">
        <f t="shared" si="41"/>
        <v>Hôtel naview@prasingh</v>
      </c>
      <c r="FK75" s="27">
        <f t="shared" si="41"/>
        <v>1600</v>
      </c>
      <c r="FL75" s="27">
        <f t="shared" si="41"/>
        <v>0</v>
      </c>
      <c r="FN75" t="str">
        <f t="shared" si="42"/>
        <v/>
      </c>
      <c r="FO75" t="str">
        <f t="shared" si="42"/>
        <v>Hôtel naview@prasingh</v>
      </c>
      <c r="FP75" s="27">
        <f t="shared" si="42"/>
        <v>1600</v>
      </c>
      <c r="FQ75" s="27">
        <f t="shared" si="42"/>
        <v>0</v>
      </c>
      <c r="FS75" t="s">
        <v>465</v>
      </c>
      <c r="FT75" s="27">
        <v>1600</v>
      </c>
      <c r="FU75" s="27">
        <v>0</v>
      </c>
      <c r="FW75" t="str">
        <f t="shared" si="43"/>
        <v/>
      </c>
      <c r="FX75" t="str">
        <f t="shared" si="44"/>
        <v>Hôtel naview@prasingh</v>
      </c>
      <c r="FY75" s="27">
        <f t="shared" si="44"/>
        <v>1600</v>
      </c>
      <c r="FZ75" s="27">
        <f t="shared" si="44"/>
        <v>0</v>
      </c>
      <c r="GB75" t="str">
        <f t="shared" si="45"/>
        <v/>
      </c>
      <c r="GC75" t="str">
        <f t="shared" si="45"/>
        <v>Hôtel naview@prasingh</v>
      </c>
      <c r="GD75" s="27">
        <f t="shared" si="45"/>
        <v>1600</v>
      </c>
      <c r="GE75" s="27">
        <f t="shared" si="45"/>
        <v>0</v>
      </c>
      <c r="GG75" t="str">
        <f t="shared" si="46"/>
        <v/>
      </c>
      <c r="GH75" t="str">
        <f t="shared" si="46"/>
        <v>Hôtel naview@prasingh</v>
      </c>
      <c r="GI75" s="27">
        <f t="shared" si="46"/>
        <v>1600</v>
      </c>
      <c r="GJ75" s="27">
        <f t="shared" si="46"/>
        <v>0</v>
      </c>
      <c r="GL75" t="s">
        <v>465</v>
      </c>
      <c r="GM75" s="27">
        <v>1600</v>
      </c>
      <c r="GN75" s="27">
        <v>0</v>
      </c>
      <c r="GP75" t="str">
        <f t="shared" si="47"/>
        <v/>
      </c>
      <c r="GQ75" t="str">
        <f t="shared" si="48"/>
        <v>Hôtel naview@prasingh</v>
      </c>
      <c r="GR75" s="27">
        <f t="shared" si="48"/>
        <v>1600</v>
      </c>
      <c r="GS75" s="27">
        <f t="shared" si="48"/>
        <v>0</v>
      </c>
      <c r="GU75" t="str">
        <f t="shared" si="49"/>
        <v/>
      </c>
      <c r="GV75" t="str">
        <f t="shared" si="49"/>
        <v>Hôtel naview@prasingh</v>
      </c>
      <c r="GW75" s="27">
        <f t="shared" si="49"/>
        <v>1600</v>
      </c>
      <c r="GX75" s="27">
        <f t="shared" si="49"/>
        <v>0</v>
      </c>
      <c r="GZ75" t="str">
        <f t="shared" si="50"/>
        <v/>
      </c>
      <c r="HA75" t="str">
        <f t="shared" si="50"/>
        <v>Hôtel naview@prasingh</v>
      </c>
      <c r="HB75" s="27">
        <f t="shared" si="50"/>
        <v>1600</v>
      </c>
      <c r="HC75" s="27">
        <f t="shared" si="50"/>
        <v>0</v>
      </c>
      <c r="HE75" t="s">
        <v>635</v>
      </c>
      <c r="HG75">
        <v>1000</v>
      </c>
      <c r="HI75" t="str">
        <f t="shared" si="51"/>
        <v/>
      </c>
      <c r="HJ75" t="str">
        <f t="shared" si="52"/>
        <v>Vers 17h30 marché Changsawang + apéro Tassou</v>
      </c>
      <c r="HK75">
        <f t="shared" si="52"/>
        <v>0</v>
      </c>
      <c r="HL75">
        <f t="shared" si="52"/>
        <v>1000</v>
      </c>
      <c r="HN75" t="str">
        <f t="shared" si="53"/>
        <v/>
      </c>
      <c r="HO75" t="str">
        <f t="shared" si="53"/>
        <v>Vers 17h30 marché Changsawang + apéro Tassou</v>
      </c>
      <c r="HP75">
        <f t="shared" si="53"/>
        <v>0</v>
      </c>
      <c r="HQ75">
        <f t="shared" si="53"/>
        <v>1000</v>
      </c>
      <c r="HS75" t="str">
        <f t="shared" si="54"/>
        <v/>
      </c>
      <c r="HT75" t="str">
        <f t="shared" si="54"/>
        <v>Vers 17h30 marché Changsawang + apéro Tassou</v>
      </c>
      <c r="HU75">
        <f t="shared" si="54"/>
        <v>0</v>
      </c>
      <c r="HV75">
        <f t="shared" si="54"/>
        <v>1000</v>
      </c>
      <c r="HX75" t="s">
        <v>635</v>
      </c>
      <c r="HZ75">
        <v>1000</v>
      </c>
      <c r="IB75" t="str">
        <f t="shared" si="55"/>
        <v/>
      </c>
      <c r="IC75" t="str">
        <f t="shared" si="56"/>
        <v>Vers 17h30 marché Changsawang + apéro Tassou</v>
      </c>
      <c r="ID75">
        <f t="shared" si="56"/>
        <v>0</v>
      </c>
      <c r="IE75">
        <f t="shared" si="56"/>
        <v>1000</v>
      </c>
      <c r="IG75" t="str">
        <f t="shared" si="57"/>
        <v/>
      </c>
      <c r="IH75" t="str">
        <f t="shared" si="58"/>
        <v>Vers 17h30 marché Changsawang + apéro Tassou</v>
      </c>
      <c r="II75">
        <f t="shared" si="58"/>
        <v>0</v>
      </c>
      <c r="IJ75">
        <f t="shared" si="58"/>
        <v>1000</v>
      </c>
      <c r="IL75" t="str">
        <f t="shared" si="59"/>
        <v/>
      </c>
      <c r="IM75" t="str">
        <f t="shared" si="60"/>
        <v>Vers 17h30 marché Changsawang + apéro Tassou</v>
      </c>
      <c r="IN75">
        <f t="shared" si="60"/>
        <v>0</v>
      </c>
      <c r="IO75">
        <f t="shared" si="60"/>
        <v>1000</v>
      </c>
      <c r="IQ75" t="s">
        <v>564</v>
      </c>
      <c r="IR75" s="25" t="s">
        <v>636</v>
      </c>
      <c r="IW75" s="27"/>
      <c r="IX75" s="27"/>
      <c r="IY75" t="s">
        <v>564</v>
      </c>
      <c r="IZ75" t="str">
        <f t="shared" si="61"/>
        <v>Départ à 8h pour krabi (port de Lam Kruat Pier)</v>
      </c>
      <c r="JD75" s="27">
        <f t="shared" si="62"/>
        <v>0</v>
      </c>
      <c r="JE75" s="65">
        <f t="shared" si="62"/>
        <v>0</v>
      </c>
      <c r="JG75" t="s">
        <v>564</v>
      </c>
      <c r="JH75" t="str">
        <f t="shared" si="63"/>
        <v>Départ à 8h pour krabi (port de Lam Kruat Pier)</v>
      </c>
      <c r="JL75" s="27">
        <f t="shared" si="64"/>
        <v>0</v>
      </c>
      <c r="JM75" s="65">
        <f t="shared" si="64"/>
        <v>0</v>
      </c>
      <c r="JO75" t="s">
        <v>564</v>
      </c>
      <c r="JP75" t="str">
        <f t="shared" si="65"/>
        <v>Départ à 8h pour krabi (port de Lam Kruat Pier)</v>
      </c>
      <c r="JT75" s="27">
        <f t="shared" si="66"/>
        <v>0</v>
      </c>
      <c r="JU75" s="65">
        <f t="shared" si="66"/>
        <v>0</v>
      </c>
      <c r="JX75" s="25" t="s">
        <v>554</v>
      </c>
      <c r="JZ75" s="27">
        <v>1200</v>
      </c>
      <c r="KA75" s="27">
        <v>0</v>
      </c>
      <c r="KB75" s="27" t="s">
        <v>555</v>
      </c>
      <c r="KD75" s="25" t="s">
        <v>561</v>
      </c>
      <c r="KF75" s="27">
        <f t="shared" si="67"/>
        <v>1200</v>
      </c>
      <c r="KG75" s="65">
        <f t="shared" si="67"/>
        <v>0</v>
      </c>
      <c r="KJ75" s="25" t="s">
        <v>561</v>
      </c>
      <c r="KL75" s="27">
        <f t="shared" si="68"/>
        <v>1200</v>
      </c>
      <c r="KM75" s="65">
        <f t="shared" si="68"/>
        <v>0</v>
      </c>
      <c r="KP75" s="25" t="s">
        <v>561</v>
      </c>
      <c r="KR75" s="27">
        <f t="shared" si="69"/>
        <v>1200</v>
      </c>
      <c r="KS75" s="65">
        <f t="shared" si="69"/>
        <v>0</v>
      </c>
      <c r="KV75" t="s">
        <v>299</v>
      </c>
      <c r="KX75" s="27"/>
      <c r="KY75" s="27">
        <v>4000</v>
      </c>
      <c r="KZ75" s="27"/>
      <c r="LB75" t="s">
        <v>299</v>
      </c>
      <c r="LD75" s="27">
        <f t="shared" si="117"/>
        <v>0</v>
      </c>
      <c r="LE75" s="65">
        <f t="shared" si="117"/>
        <v>4000</v>
      </c>
      <c r="LH75" t="str">
        <f t="shared" si="71"/>
        <v>van à la journée</v>
      </c>
      <c r="LJ75" s="27">
        <f t="shared" si="118"/>
        <v>0</v>
      </c>
      <c r="LK75" s="65">
        <f t="shared" si="118"/>
        <v>4000</v>
      </c>
      <c r="LN75" t="str">
        <f t="shared" si="73"/>
        <v>van à la journée</v>
      </c>
      <c r="LP75" s="27">
        <f t="shared" si="119"/>
        <v>0</v>
      </c>
      <c r="LQ75" s="65">
        <f t="shared" si="119"/>
        <v>4000</v>
      </c>
      <c r="LT75" t="s">
        <v>299</v>
      </c>
      <c r="LV75" s="27"/>
      <c r="LW75" s="27">
        <v>4000</v>
      </c>
      <c r="LX75" s="27"/>
      <c r="LZ75" t="str">
        <f t="shared" si="75"/>
        <v>van à la journée</v>
      </c>
      <c r="MB75" s="27">
        <f t="shared" si="120"/>
        <v>0</v>
      </c>
      <c r="MC75" s="65">
        <f t="shared" si="120"/>
        <v>4000</v>
      </c>
      <c r="MF75" t="str">
        <f t="shared" si="77"/>
        <v>van à la journée</v>
      </c>
      <c r="MH75" s="27">
        <f t="shared" si="121"/>
        <v>0</v>
      </c>
      <c r="MI75" s="65">
        <f t="shared" si="121"/>
        <v>4000</v>
      </c>
      <c r="ML75" t="str">
        <f t="shared" si="79"/>
        <v>van à la journée</v>
      </c>
      <c r="MN75" s="27">
        <f t="shared" si="122"/>
        <v>0</v>
      </c>
      <c r="MO75" s="65">
        <f t="shared" si="122"/>
        <v>4000</v>
      </c>
      <c r="MQ75" t="s">
        <v>483</v>
      </c>
      <c r="MT75" s="27">
        <v>0</v>
      </c>
      <c r="MW75" t="str">
        <f t="shared" si="81"/>
        <v>Dîner en ville</v>
      </c>
      <c r="MY75" s="27">
        <f t="shared" si="82"/>
        <v>0</v>
      </c>
      <c r="MZ75" s="65">
        <f t="shared" si="82"/>
        <v>0</v>
      </c>
      <c r="NC75" t="str">
        <f t="shared" si="83"/>
        <v>Dîner en ville</v>
      </c>
      <c r="NE75" s="27">
        <f t="shared" si="84"/>
        <v>0</v>
      </c>
      <c r="NF75" s="65">
        <f t="shared" si="84"/>
        <v>0</v>
      </c>
      <c r="NI75" t="str">
        <f t="shared" si="85"/>
        <v>Dîner en ville</v>
      </c>
      <c r="NK75" s="27">
        <f t="shared" si="86"/>
        <v>0</v>
      </c>
      <c r="NL75" s="65">
        <f t="shared" si="86"/>
        <v>0</v>
      </c>
      <c r="NN75" t="s">
        <v>478</v>
      </c>
      <c r="NP75" s="27"/>
      <c r="NQ75" s="65"/>
      <c r="NT75" t="str">
        <f t="shared" si="87"/>
        <v>Visite village de 15à 16h</v>
      </c>
      <c r="NV75" s="27">
        <f t="shared" si="88"/>
        <v>0</v>
      </c>
      <c r="NW75" s="65">
        <f t="shared" si="88"/>
        <v>0</v>
      </c>
      <c r="NZ75" t="str">
        <f t="shared" si="89"/>
        <v>Visite village de 15à 16h</v>
      </c>
      <c r="OB75" s="27">
        <f t="shared" si="90"/>
        <v>0</v>
      </c>
      <c r="OC75" s="65">
        <f t="shared" si="90"/>
        <v>0</v>
      </c>
      <c r="OF75" t="str">
        <f t="shared" si="91"/>
        <v>Visite village de 15à 16h</v>
      </c>
      <c r="OH75" s="27">
        <f t="shared" si="92"/>
        <v>0</v>
      </c>
      <c r="OI75" s="65">
        <f t="shared" si="92"/>
        <v>0</v>
      </c>
      <c r="OL75" s="25" t="s">
        <v>637</v>
      </c>
      <c r="ON75" s="27"/>
      <c r="OO75" s="65"/>
      <c r="OR75" t="str">
        <f t="shared" si="93"/>
        <v>Retour trek 19h</v>
      </c>
      <c r="OT75" s="27">
        <f t="shared" si="94"/>
        <v>0</v>
      </c>
      <c r="OU75" s="65">
        <f t="shared" si="94"/>
        <v>0</v>
      </c>
      <c r="OX75" t="str">
        <f t="shared" si="95"/>
        <v>Retour trek 19h</v>
      </c>
      <c r="OZ75" s="27">
        <f t="shared" si="96"/>
        <v>0</v>
      </c>
      <c r="PA75" s="65">
        <f t="shared" si="96"/>
        <v>0</v>
      </c>
      <c r="PD75" t="str">
        <f t="shared" si="97"/>
        <v>Retour trek 19h</v>
      </c>
      <c r="PF75" s="27">
        <f t="shared" si="98"/>
        <v>0</v>
      </c>
      <c r="PG75" s="65">
        <f t="shared" si="98"/>
        <v>0</v>
      </c>
      <c r="PM75" s="27"/>
      <c r="PP75">
        <f t="shared" si="99"/>
        <v>0</v>
      </c>
      <c r="PR75">
        <f t="shared" si="100"/>
        <v>0</v>
      </c>
      <c r="PS75">
        <f t="shared" si="100"/>
        <v>0</v>
      </c>
      <c r="PV75">
        <f t="shared" si="101"/>
        <v>0</v>
      </c>
      <c r="PX75">
        <f t="shared" si="102"/>
        <v>0</v>
      </c>
      <c r="PY75">
        <f t="shared" si="102"/>
        <v>0</v>
      </c>
      <c r="QB75">
        <f t="shared" si="103"/>
        <v>0</v>
      </c>
      <c r="QD75">
        <f t="shared" si="104"/>
        <v>0</v>
      </c>
      <c r="QE75">
        <f t="shared" si="104"/>
        <v>0</v>
      </c>
      <c r="QH75" t="s">
        <v>591</v>
      </c>
      <c r="QI75">
        <v>1800</v>
      </c>
      <c r="QJ75" s="27"/>
      <c r="QN75" t="str">
        <f t="shared" si="105"/>
        <v>Hotel jungle house khao yai</v>
      </c>
      <c r="QO75">
        <f t="shared" si="105"/>
        <v>1800</v>
      </c>
      <c r="QP75">
        <f t="shared" si="105"/>
        <v>0</v>
      </c>
      <c r="QT75" t="str">
        <f t="shared" si="106"/>
        <v>Hotel jungle house khao yai</v>
      </c>
      <c r="QU75">
        <f t="shared" si="106"/>
        <v>1800</v>
      </c>
      <c r="QV75">
        <f t="shared" si="106"/>
        <v>0</v>
      </c>
      <c r="QZ75" t="str">
        <f t="shared" si="107"/>
        <v>Hotel jungle house khao yai</v>
      </c>
      <c r="RA75">
        <f t="shared" si="107"/>
        <v>1800</v>
      </c>
      <c r="RB75">
        <f t="shared" si="107"/>
        <v>0</v>
      </c>
      <c r="RD75" t="s">
        <v>591</v>
      </c>
      <c r="RE75">
        <v>1800</v>
      </c>
      <c r="RF75" s="27"/>
      <c r="RI75" t="str">
        <f t="shared" si="108"/>
        <v>Hotel jungle house khao yai</v>
      </c>
      <c r="RJ75">
        <f t="shared" si="108"/>
        <v>1800</v>
      </c>
      <c r="RK75">
        <f t="shared" si="108"/>
        <v>0</v>
      </c>
      <c r="RN75" t="str">
        <f t="shared" si="109"/>
        <v>Hotel jungle house khao yai</v>
      </c>
      <c r="RO75">
        <f t="shared" si="109"/>
        <v>1800</v>
      </c>
      <c r="RP75">
        <f t="shared" si="109"/>
        <v>0</v>
      </c>
      <c r="RS75" t="str">
        <f t="shared" si="110"/>
        <v>Hotel jungle house khao yai</v>
      </c>
      <c r="RT75">
        <f t="shared" si="110"/>
        <v>1800</v>
      </c>
      <c r="RU75">
        <f t="shared" si="110"/>
        <v>0</v>
      </c>
      <c r="RW75" t="s">
        <v>263</v>
      </c>
      <c r="RY75">
        <v>3500</v>
      </c>
      <c r="SA75">
        <f t="shared" si="111"/>
        <v>0</v>
      </c>
      <c r="SB75" t="str">
        <f t="shared" si="111"/>
        <v>Van à la journée</v>
      </c>
      <c r="SC75">
        <f t="shared" si="111"/>
        <v>0</v>
      </c>
      <c r="SD75">
        <f t="shared" si="111"/>
        <v>3500</v>
      </c>
      <c r="SF75">
        <f t="shared" si="112"/>
        <v>0</v>
      </c>
      <c r="SG75" t="str">
        <f t="shared" si="112"/>
        <v>Van à la journée</v>
      </c>
      <c r="SH75">
        <f t="shared" si="112"/>
        <v>0</v>
      </c>
      <c r="SI75">
        <f t="shared" si="112"/>
        <v>3500</v>
      </c>
      <c r="SK75">
        <f t="shared" si="113"/>
        <v>0</v>
      </c>
      <c r="SL75" t="str">
        <f t="shared" si="113"/>
        <v>Van à la journée</v>
      </c>
      <c r="SM75">
        <f t="shared" si="113"/>
        <v>0</v>
      </c>
      <c r="SN75">
        <f t="shared" si="113"/>
        <v>3500</v>
      </c>
      <c r="SR75" s="25" t="s">
        <v>638</v>
      </c>
      <c r="SS75" s="25"/>
      <c r="ST75" s="25">
        <v>800</v>
      </c>
      <c r="SW75" t="str">
        <f t="shared" si="114"/>
        <v>Dîner en ville (on y va en tuk tuk) - restaurant bord Mékong</v>
      </c>
      <c r="SX75">
        <f t="shared" si="114"/>
        <v>0</v>
      </c>
      <c r="SY75">
        <f t="shared" si="114"/>
        <v>800</v>
      </c>
      <c r="TB75" t="str">
        <f t="shared" si="115"/>
        <v>Dîner en ville (on y va en tuk tuk) - restaurant bord Mékong</v>
      </c>
      <c r="TC75">
        <f t="shared" si="115"/>
        <v>0</v>
      </c>
      <c r="TD75">
        <f t="shared" si="115"/>
        <v>800</v>
      </c>
      <c r="TG75" t="str">
        <f t="shared" si="116"/>
        <v>Dîner en ville (on y va en tuk tuk) - restaurant bord Mékong</v>
      </c>
      <c r="TH75">
        <f t="shared" si="116"/>
        <v>0</v>
      </c>
      <c r="TI75">
        <f t="shared" si="116"/>
        <v>800</v>
      </c>
    </row>
    <row r="76" spans="1:529" x14ac:dyDescent="0.25">
      <c r="B76" s="26" t="s">
        <v>639</v>
      </c>
      <c r="C76" s="26"/>
      <c r="D76" s="26"/>
      <c r="E76" s="26"/>
      <c r="F76" s="72">
        <f>SUM(F19:F74)/$C$1</f>
        <v>840.72820999999999</v>
      </c>
      <c r="G76" s="72">
        <f>SUM(G19:G74)/$C$1</f>
        <v>1703.14581</v>
      </c>
      <c r="H76" s="27"/>
      <c r="J76" s="26" t="s">
        <v>639</v>
      </c>
      <c r="K76" s="26"/>
      <c r="L76" s="26"/>
      <c r="M76" s="26"/>
      <c r="N76" s="72">
        <f>SUM(N19:N74)/$C$1</f>
        <v>840.72820999999999</v>
      </c>
      <c r="O76" s="72">
        <f>SUM(O19:O74)/$C$1</f>
        <v>1574.1958099999999</v>
      </c>
      <c r="P76" s="72"/>
      <c r="R76" s="26" t="s">
        <v>639</v>
      </c>
      <c r="S76" s="26"/>
      <c r="T76" s="26"/>
      <c r="U76" s="26"/>
      <c r="V76" s="72">
        <f>SUM(V19:V74)/$C$1</f>
        <v>840.72820999999999</v>
      </c>
      <c r="W76" s="72">
        <f>SUM(W19:W74)/$C$1</f>
        <v>1574.1958099999999</v>
      </c>
      <c r="X76" s="65"/>
      <c r="Z76" s="26" t="s">
        <v>639</v>
      </c>
      <c r="AA76" s="26"/>
      <c r="AB76" s="26"/>
      <c r="AC76" s="26"/>
      <c r="AD76" s="72">
        <f>SUM(AD19:AD74)/$C$1</f>
        <v>840.72820999999999</v>
      </c>
      <c r="AE76" s="72">
        <f>SUM(AE19:AE74)/$C$1</f>
        <v>1574.1958099999999</v>
      </c>
      <c r="AG76" t="s">
        <v>539</v>
      </c>
      <c r="AI76" s="27">
        <v>0</v>
      </c>
      <c r="AJ76" s="27">
        <v>0</v>
      </c>
      <c r="AK76" s="27"/>
      <c r="AL76" t="str">
        <f t="shared" si="8"/>
        <v/>
      </c>
      <c r="AM76" t="str">
        <f t="shared" si="9"/>
        <v>Déjeuner à l'hôtel ou à proximité</v>
      </c>
      <c r="AO76" s="27">
        <f t="shared" si="10"/>
        <v>0</v>
      </c>
      <c r="AP76" s="27">
        <f t="shared" si="10"/>
        <v>0</v>
      </c>
      <c r="AQ76" s="27"/>
      <c r="AR76" t="str">
        <f t="shared" si="11"/>
        <v/>
      </c>
      <c r="AS76" t="str">
        <f t="shared" si="11"/>
        <v>Déjeuner à l'hôtel ou à proximité</v>
      </c>
      <c r="AU76" s="27">
        <f t="shared" si="12"/>
        <v>0</v>
      </c>
      <c r="AV76" s="27">
        <f t="shared" si="12"/>
        <v>0</v>
      </c>
      <c r="AW76" s="27"/>
      <c r="AX76" t="str">
        <f t="shared" si="13"/>
        <v/>
      </c>
      <c r="AY76" t="str">
        <f t="shared" si="13"/>
        <v>Déjeuner à l'hôtel ou à proximité</v>
      </c>
      <c r="BA76" s="27">
        <f t="shared" si="14"/>
        <v>0</v>
      </c>
      <c r="BB76" s="27">
        <f t="shared" si="14"/>
        <v>0</v>
      </c>
      <c r="BC76" s="27"/>
      <c r="BE76" t="s">
        <v>640</v>
      </c>
      <c r="BG76" s="27">
        <v>0</v>
      </c>
      <c r="BH76" s="65"/>
      <c r="BI76" t="str">
        <f t="shared" si="15"/>
        <v/>
      </c>
      <c r="BJ76" t="str">
        <f t="shared" si="16"/>
        <v>Arrivée 18h à l'hôtel</v>
      </c>
      <c r="BK76" s="27">
        <f t="shared" si="16"/>
        <v>0</v>
      </c>
      <c r="BL76" s="27">
        <f t="shared" si="16"/>
        <v>0</v>
      </c>
      <c r="BM76" s="27"/>
      <c r="BN76" t="str">
        <f t="shared" si="17"/>
        <v/>
      </c>
      <c r="BO76" t="str">
        <f t="shared" si="17"/>
        <v>Arrivée 18h à l'hôtel</v>
      </c>
      <c r="BP76" s="27">
        <f t="shared" si="17"/>
        <v>0</v>
      </c>
      <c r="BQ76" s="27">
        <f t="shared" si="17"/>
        <v>0</v>
      </c>
      <c r="BR76" s="27"/>
      <c r="BS76" s="27" t="str">
        <f t="shared" si="18"/>
        <v/>
      </c>
      <c r="BT76" t="str">
        <f t="shared" si="18"/>
        <v>Arrivée 18h à l'hôtel</v>
      </c>
      <c r="BU76" s="27">
        <f t="shared" si="18"/>
        <v>0</v>
      </c>
      <c r="BV76" s="27">
        <f t="shared" si="18"/>
        <v>0</v>
      </c>
      <c r="BX76" t="s">
        <v>641</v>
      </c>
      <c r="BY76">
        <v>500</v>
      </c>
      <c r="BZ76" s="27">
        <v>500</v>
      </c>
      <c r="CA76" s="65"/>
      <c r="CB76" t="str">
        <f t="shared" si="19"/>
        <v/>
      </c>
      <c r="CC76" t="str">
        <f t="shared" si="20"/>
        <v>8h départ en bateau pour grottes de Pakou</v>
      </c>
      <c r="CD76" s="27">
        <f t="shared" si="20"/>
        <v>500</v>
      </c>
      <c r="CE76" s="27">
        <f t="shared" si="20"/>
        <v>500</v>
      </c>
      <c r="CF76" s="27"/>
      <c r="CG76" t="str">
        <f t="shared" si="21"/>
        <v/>
      </c>
      <c r="CH76" t="str">
        <f t="shared" si="21"/>
        <v>8h départ en bateau pour grottes de Pakou</v>
      </c>
      <c r="CI76" s="27">
        <f t="shared" si="22"/>
        <v>500</v>
      </c>
      <c r="CJ76" s="27">
        <f t="shared" si="23"/>
        <v>500</v>
      </c>
      <c r="CK76" s="27"/>
      <c r="CL76" t="str">
        <f t="shared" si="24"/>
        <v/>
      </c>
      <c r="CM76" t="str">
        <f t="shared" si="24"/>
        <v>8h départ en bateau pour grottes de Pakou</v>
      </c>
      <c r="CN76" s="27">
        <f t="shared" si="24"/>
        <v>500</v>
      </c>
      <c r="CO76" s="27">
        <f t="shared" si="24"/>
        <v>500</v>
      </c>
      <c r="CP76" s="27"/>
      <c r="CR76" t="s">
        <v>642</v>
      </c>
      <c r="CS76" s="27"/>
      <c r="CT76" s="27"/>
      <c r="CU76" s="65"/>
      <c r="CV76" t="str">
        <f t="shared" si="25"/>
        <v/>
      </c>
      <c r="CW76" t="str">
        <f t="shared" si="26"/>
        <v>Départ à 16h30 de l'hôtel pour l'aéroport</v>
      </c>
      <c r="CX76" s="27">
        <f t="shared" si="26"/>
        <v>0</v>
      </c>
      <c r="CY76" s="27">
        <f t="shared" si="26"/>
        <v>0</v>
      </c>
      <c r="CZ76" s="27"/>
      <c r="DA76" t="str">
        <f t="shared" si="27"/>
        <v/>
      </c>
      <c r="DB76" t="str">
        <f t="shared" si="28"/>
        <v>Départ à 16h30 de l'hôtel pour l'aéroport</v>
      </c>
      <c r="DC76" s="27">
        <f t="shared" si="28"/>
        <v>0</v>
      </c>
      <c r="DD76" s="27">
        <f t="shared" si="28"/>
        <v>0</v>
      </c>
      <c r="DE76" s="27"/>
      <c r="DF76" t="str">
        <f t="shared" si="29"/>
        <v/>
      </c>
      <c r="DG76" t="str">
        <f t="shared" si="30"/>
        <v>Départ à 16h30 de l'hôtel pour l'aéroport</v>
      </c>
      <c r="DH76" s="27">
        <f t="shared" si="30"/>
        <v>0</v>
      </c>
      <c r="DI76" s="27">
        <f t="shared" si="30"/>
        <v>0</v>
      </c>
      <c r="DJ76" s="27"/>
      <c r="DL76" t="s">
        <v>643</v>
      </c>
      <c r="DM76" s="27"/>
      <c r="DN76" s="27">
        <v>0</v>
      </c>
      <c r="DP76" t="str">
        <f t="shared" si="31"/>
        <v/>
      </c>
      <c r="DQ76" t="str">
        <f t="shared" si="32"/>
        <v>Diner en ville</v>
      </c>
      <c r="DR76" s="27">
        <f t="shared" si="32"/>
        <v>0</v>
      </c>
      <c r="DS76" s="27">
        <f t="shared" si="32"/>
        <v>0</v>
      </c>
      <c r="DU76" t="str">
        <f t="shared" si="33"/>
        <v/>
      </c>
      <c r="DV76" t="str">
        <f t="shared" si="33"/>
        <v>Diner en ville</v>
      </c>
      <c r="DW76" s="27">
        <f t="shared" si="33"/>
        <v>0</v>
      </c>
      <c r="DX76" s="27">
        <f t="shared" si="33"/>
        <v>0</v>
      </c>
      <c r="DZ76" t="str">
        <f t="shared" si="34"/>
        <v/>
      </c>
      <c r="EA76" t="str">
        <f t="shared" si="34"/>
        <v>Diner en ville</v>
      </c>
      <c r="EB76" s="27">
        <f t="shared" si="34"/>
        <v>0</v>
      </c>
      <c r="EC76" s="27">
        <f t="shared" si="34"/>
        <v>0</v>
      </c>
      <c r="EE76" t="s">
        <v>644</v>
      </c>
      <c r="EF76" t="s">
        <v>645</v>
      </c>
      <c r="EG76" s="27">
        <v>600</v>
      </c>
      <c r="EH76" s="27">
        <v>0</v>
      </c>
      <c r="EJ76" t="str">
        <f t="shared" si="35"/>
        <v>j10</v>
      </c>
      <c r="EK76" t="str">
        <f t="shared" si="36"/>
        <v>Départ à 8h pour visiter village thong luang</v>
      </c>
      <c r="EL76" s="27">
        <f t="shared" si="36"/>
        <v>600</v>
      </c>
      <c r="EM76" s="27">
        <f t="shared" si="36"/>
        <v>0</v>
      </c>
      <c r="EO76" t="str">
        <f t="shared" si="37"/>
        <v>j10</v>
      </c>
      <c r="EP76" t="str">
        <f t="shared" si="37"/>
        <v>Départ à 8h pour visiter village thong luang</v>
      </c>
      <c r="EQ76" s="27">
        <f t="shared" si="37"/>
        <v>600</v>
      </c>
      <c r="ER76" s="27">
        <f t="shared" si="37"/>
        <v>0</v>
      </c>
      <c r="ET76" t="str">
        <f t="shared" si="38"/>
        <v>j10</v>
      </c>
      <c r="EU76" t="str">
        <f t="shared" si="38"/>
        <v>Départ à 8h pour visiter village thong luang</v>
      </c>
      <c r="EV76" s="27">
        <f t="shared" si="38"/>
        <v>600</v>
      </c>
      <c r="EW76" s="27">
        <f t="shared" si="38"/>
        <v>0</v>
      </c>
      <c r="EY76" t="s">
        <v>644</v>
      </c>
      <c r="EZ76" t="s">
        <v>645</v>
      </c>
      <c r="FA76" s="27">
        <v>600</v>
      </c>
      <c r="FB76" s="27">
        <v>0</v>
      </c>
      <c r="FD76" t="str">
        <f t="shared" si="39"/>
        <v>j10</v>
      </c>
      <c r="FE76" t="str">
        <f t="shared" si="40"/>
        <v>Départ à 8h pour visiter village thong luang</v>
      </c>
      <c r="FF76" s="27">
        <f t="shared" si="40"/>
        <v>600</v>
      </c>
      <c r="FG76" s="27">
        <f t="shared" si="40"/>
        <v>0</v>
      </c>
      <c r="FI76" t="str">
        <f t="shared" si="41"/>
        <v>j10</v>
      </c>
      <c r="FJ76" t="str">
        <f t="shared" si="41"/>
        <v>Départ à 8h pour visiter village thong luang</v>
      </c>
      <c r="FK76" s="27">
        <f t="shared" si="41"/>
        <v>600</v>
      </c>
      <c r="FL76" s="27">
        <f t="shared" si="41"/>
        <v>0</v>
      </c>
      <c r="FN76" t="str">
        <f t="shared" si="42"/>
        <v>j10</v>
      </c>
      <c r="FO76" t="str">
        <f t="shared" si="42"/>
        <v>Départ à 8h pour visiter village thong luang</v>
      </c>
      <c r="FP76" s="27">
        <f t="shared" si="42"/>
        <v>600</v>
      </c>
      <c r="FQ76" s="27">
        <f t="shared" si="42"/>
        <v>0</v>
      </c>
      <c r="FR76" t="s">
        <v>644</v>
      </c>
      <c r="FS76" t="s">
        <v>645</v>
      </c>
      <c r="FT76" s="27">
        <v>600</v>
      </c>
      <c r="FU76" s="27">
        <v>0</v>
      </c>
      <c r="FW76" t="str">
        <f t="shared" si="43"/>
        <v>j10</v>
      </c>
      <c r="FX76" t="str">
        <f t="shared" si="44"/>
        <v>Départ à 8h pour visiter village thong luang</v>
      </c>
      <c r="FY76" s="27">
        <f t="shared" si="44"/>
        <v>600</v>
      </c>
      <c r="FZ76" s="27">
        <f t="shared" si="44"/>
        <v>0</v>
      </c>
      <c r="GB76" t="str">
        <f t="shared" si="45"/>
        <v>j10</v>
      </c>
      <c r="GC76" t="str">
        <f t="shared" si="45"/>
        <v>Départ à 8h pour visiter village thong luang</v>
      </c>
      <c r="GD76" s="27">
        <f t="shared" si="45"/>
        <v>600</v>
      </c>
      <c r="GE76" s="27">
        <f t="shared" si="45"/>
        <v>0</v>
      </c>
      <c r="GG76" t="str">
        <f t="shared" si="46"/>
        <v>j10</v>
      </c>
      <c r="GH76" t="str">
        <f t="shared" si="46"/>
        <v>Départ à 8h pour visiter village thong luang</v>
      </c>
      <c r="GI76" s="27">
        <f t="shared" si="46"/>
        <v>600</v>
      </c>
      <c r="GJ76" s="27">
        <f t="shared" si="46"/>
        <v>0</v>
      </c>
      <c r="GK76" t="s">
        <v>593</v>
      </c>
      <c r="GL76" t="s">
        <v>645</v>
      </c>
      <c r="GM76" s="27">
        <v>600</v>
      </c>
      <c r="GN76" s="27">
        <v>0</v>
      </c>
      <c r="GP76" t="str">
        <f t="shared" si="47"/>
        <v>J10</v>
      </c>
      <c r="GQ76" t="str">
        <f t="shared" si="48"/>
        <v>Départ à 8h pour visiter village thong luang</v>
      </c>
      <c r="GR76" s="27">
        <f t="shared" si="48"/>
        <v>600</v>
      </c>
      <c r="GS76" s="27">
        <f t="shared" si="48"/>
        <v>0</v>
      </c>
      <c r="GU76" t="str">
        <f t="shared" si="49"/>
        <v>J10</v>
      </c>
      <c r="GV76" t="str">
        <f t="shared" si="49"/>
        <v>Départ à 8h pour visiter village thong luang</v>
      </c>
      <c r="GW76" s="27">
        <f t="shared" si="49"/>
        <v>600</v>
      </c>
      <c r="GX76" s="27">
        <f t="shared" si="49"/>
        <v>0</v>
      </c>
      <c r="GZ76" t="str">
        <f t="shared" si="50"/>
        <v>J10</v>
      </c>
      <c r="HA76" t="str">
        <f t="shared" si="50"/>
        <v>Départ à 8h pour visiter village thong luang</v>
      </c>
      <c r="HB76" s="27">
        <f t="shared" si="50"/>
        <v>600</v>
      </c>
      <c r="HC76" s="27">
        <f t="shared" si="50"/>
        <v>0</v>
      </c>
      <c r="HE76" t="s">
        <v>333</v>
      </c>
      <c r="HG76" s="27">
        <v>0</v>
      </c>
      <c r="HI76" t="str">
        <f t="shared" si="51"/>
        <v/>
      </c>
      <c r="HJ76" t="str">
        <f t="shared" si="52"/>
        <v>Dîner Mékong crevettes sautantes</v>
      </c>
      <c r="HK76">
        <f t="shared" si="52"/>
        <v>0</v>
      </c>
      <c r="HL76">
        <f t="shared" si="52"/>
        <v>0</v>
      </c>
      <c r="HN76" t="str">
        <f t="shared" si="53"/>
        <v/>
      </c>
      <c r="HO76" t="str">
        <f t="shared" si="53"/>
        <v>Dîner Mékong crevettes sautantes</v>
      </c>
      <c r="HP76">
        <f t="shared" si="53"/>
        <v>0</v>
      </c>
      <c r="HQ76">
        <f t="shared" si="53"/>
        <v>0</v>
      </c>
      <c r="HS76" t="str">
        <f t="shared" si="54"/>
        <v/>
      </c>
      <c r="HT76" t="str">
        <f t="shared" si="54"/>
        <v>Dîner Mékong crevettes sautantes</v>
      </c>
      <c r="HU76">
        <f t="shared" si="54"/>
        <v>0</v>
      </c>
      <c r="HV76">
        <f t="shared" si="54"/>
        <v>0</v>
      </c>
      <c r="HX76" t="s">
        <v>333</v>
      </c>
      <c r="HZ76" s="27">
        <v>0</v>
      </c>
      <c r="IB76" t="str">
        <f t="shared" si="55"/>
        <v/>
      </c>
      <c r="IC76" t="str">
        <f t="shared" si="56"/>
        <v>Dîner Mékong crevettes sautantes</v>
      </c>
      <c r="ID76">
        <f t="shared" si="56"/>
        <v>0</v>
      </c>
      <c r="IE76">
        <f t="shared" si="56"/>
        <v>0</v>
      </c>
      <c r="IG76" t="str">
        <f t="shared" si="57"/>
        <v/>
      </c>
      <c r="IH76" t="str">
        <f t="shared" si="58"/>
        <v>Dîner Mékong crevettes sautantes</v>
      </c>
      <c r="II76">
        <f t="shared" si="58"/>
        <v>0</v>
      </c>
      <c r="IJ76">
        <f t="shared" si="58"/>
        <v>0</v>
      </c>
      <c r="IL76" t="str">
        <f t="shared" si="59"/>
        <v/>
      </c>
      <c r="IM76" t="str">
        <f t="shared" si="60"/>
        <v>Dîner Mékong crevettes sautantes</v>
      </c>
      <c r="IN76">
        <f t="shared" si="60"/>
        <v>0</v>
      </c>
      <c r="IO76">
        <f t="shared" si="60"/>
        <v>0</v>
      </c>
      <c r="IR76" s="25" t="s">
        <v>646</v>
      </c>
      <c r="IW76" s="27">
        <v>3000</v>
      </c>
      <c r="IX76" s="27"/>
      <c r="IZ76" t="str">
        <f t="shared" si="61"/>
        <v>Van privé</v>
      </c>
      <c r="JD76" s="27">
        <f t="shared" si="62"/>
        <v>0</v>
      </c>
      <c r="JE76" s="65">
        <f t="shared" si="62"/>
        <v>3000</v>
      </c>
      <c r="JH76" t="str">
        <f t="shared" si="63"/>
        <v>Van privé</v>
      </c>
      <c r="JL76" s="27">
        <f t="shared" si="64"/>
        <v>0</v>
      </c>
      <c r="JM76" s="65">
        <f t="shared" si="64"/>
        <v>3000</v>
      </c>
      <c r="JP76" t="str">
        <f t="shared" si="65"/>
        <v>Van privé</v>
      </c>
      <c r="JT76" s="27">
        <f t="shared" si="66"/>
        <v>0</v>
      </c>
      <c r="JU76" s="65">
        <f t="shared" si="66"/>
        <v>3000</v>
      </c>
      <c r="JW76" t="s">
        <v>593</v>
      </c>
      <c r="JX76" s="25" t="s">
        <v>647</v>
      </c>
      <c r="KA76" s="27"/>
      <c r="KB76" s="27"/>
      <c r="KC76" t="s">
        <v>593</v>
      </c>
      <c r="KD76" s="25" t="s">
        <v>636</v>
      </c>
      <c r="KF76" s="27">
        <f t="shared" si="67"/>
        <v>0</v>
      </c>
      <c r="KG76" s="65">
        <f t="shared" si="67"/>
        <v>0</v>
      </c>
      <c r="KI76" t="s">
        <v>593</v>
      </c>
      <c r="KJ76" s="25" t="s">
        <v>636</v>
      </c>
      <c r="KL76" s="27">
        <f t="shared" si="68"/>
        <v>0</v>
      </c>
      <c r="KM76" s="65">
        <f t="shared" si="68"/>
        <v>0</v>
      </c>
      <c r="KO76" t="s">
        <v>593</v>
      </c>
      <c r="KP76" s="25" t="s">
        <v>636</v>
      </c>
      <c r="KR76" s="27">
        <f t="shared" si="69"/>
        <v>0</v>
      </c>
      <c r="KS76" s="65">
        <f t="shared" si="69"/>
        <v>0</v>
      </c>
      <c r="KV76" t="s">
        <v>395</v>
      </c>
      <c r="KX76">
        <v>100</v>
      </c>
      <c r="KY76" s="27">
        <v>0</v>
      </c>
      <c r="KZ76" s="27"/>
      <c r="LB76" t="s">
        <v>395</v>
      </c>
      <c r="LD76" s="27">
        <f t="shared" si="117"/>
        <v>100</v>
      </c>
      <c r="LE76" s="65">
        <f t="shared" si="117"/>
        <v>0</v>
      </c>
      <c r="LH76" t="str">
        <f t="shared" si="71"/>
        <v>9h à 11h visite phu phra bat historical park</v>
      </c>
      <c r="LJ76" s="27">
        <f t="shared" si="118"/>
        <v>100</v>
      </c>
      <c r="LK76" s="65">
        <f t="shared" si="118"/>
        <v>0</v>
      </c>
      <c r="LN76" t="str">
        <f t="shared" si="73"/>
        <v>9h à 11h visite phu phra bat historical park</v>
      </c>
      <c r="LP76" s="27">
        <f t="shared" si="119"/>
        <v>100</v>
      </c>
      <c r="LQ76" s="65">
        <f t="shared" si="119"/>
        <v>0</v>
      </c>
      <c r="LT76" t="s">
        <v>395</v>
      </c>
      <c r="LV76">
        <v>100</v>
      </c>
      <c r="LW76" s="27">
        <v>0</v>
      </c>
      <c r="LX76" s="27"/>
      <c r="LZ76" t="str">
        <f t="shared" si="75"/>
        <v>9h à 11h visite phu phra bat historical park</v>
      </c>
      <c r="MB76" s="27">
        <f t="shared" si="120"/>
        <v>100</v>
      </c>
      <c r="MC76" s="65">
        <f t="shared" si="120"/>
        <v>0</v>
      </c>
      <c r="MF76" t="str">
        <f t="shared" si="77"/>
        <v>9h à 11h visite phu phra bat historical park</v>
      </c>
      <c r="MH76" s="27">
        <f t="shared" si="121"/>
        <v>100</v>
      </c>
      <c r="MI76" s="65">
        <f t="shared" si="121"/>
        <v>0</v>
      </c>
      <c r="ML76" t="str">
        <f t="shared" si="79"/>
        <v>9h à 11h visite phu phra bat historical park</v>
      </c>
      <c r="MN76" s="27">
        <f t="shared" si="122"/>
        <v>100</v>
      </c>
      <c r="MO76" s="65">
        <f t="shared" si="122"/>
        <v>0</v>
      </c>
      <c r="MQ76" t="s">
        <v>518</v>
      </c>
      <c r="MS76" s="27">
        <v>1834</v>
      </c>
      <c r="MT76" s="27">
        <v>0</v>
      </c>
      <c r="MW76" t="str">
        <f t="shared" si="81"/>
        <v>villa phatana boutique hôtel</v>
      </c>
      <c r="MY76" s="27">
        <f t="shared" si="82"/>
        <v>1834</v>
      </c>
      <c r="MZ76" s="65">
        <f t="shared" si="82"/>
        <v>0</v>
      </c>
      <c r="NC76" t="str">
        <f t="shared" si="83"/>
        <v>villa phatana boutique hôtel</v>
      </c>
      <c r="NE76" s="27">
        <f t="shared" si="84"/>
        <v>1834</v>
      </c>
      <c r="NF76" s="65">
        <f t="shared" si="84"/>
        <v>0</v>
      </c>
      <c r="NI76" t="str">
        <f t="shared" si="85"/>
        <v>villa phatana boutique hôtel</v>
      </c>
      <c r="NK76" s="27">
        <f t="shared" si="86"/>
        <v>1834</v>
      </c>
      <c r="NL76" s="65">
        <f t="shared" si="86"/>
        <v>0</v>
      </c>
      <c r="NN76" t="s">
        <v>489</v>
      </c>
      <c r="NP76" s="27"/>
      <c r="NQ76" s="65"/>
      <c r="NT76" t="str">
        <f t="shared" si="87"/>
        <v>Visite geysers de 16h30 à 17h</v>
      </c>
      <c r="NV76" s="27">
        <f t="shared" si="88"/>
        <v>0</v>
      </c>
      <c r="NW76" s="65">
        <f t="shared" si="88"/>
        <v>0</v>
      </c>
      <c r="NZ76" t="str">
        <f t="shared" si="89"/>
        <v>Visite geysers de 16h30 à 17h</v>
      </c>
      <c r="OB76" s="27">
        <f t="shared" si="90"/>
        <v>0</v>
      </c>
      <c r="OC76" s="65">
        <f t="shared" si="90"/>
        <v>0</v>
      </c>
      <c r="OF76" t="str">
        <f t="shared" si="91"/>
        <v>Visite geysers de 16h30 à 17h</v>
      </c>
      <c r="OH76" s="27">
        <f t="shared" si="92"/>
        <v>0</v>
      </c>
      <c r="OI76" s="65">
        <f t="shared" si="92"/>
        <v>0</v>
      </c>
      <c r="OL76" s="25" t="s">
        <v>483</v>
      </c>
      <c r="ON76" s="27"/>
      <c r="OO76" s="65">
        <v>0</v>
      </c>
      <c r="OR76" t="str">
        <f t="shared" si="93"/>
        <v>Dîner en ville</v>
      </c>
      <c r="OT76" s="27">
        <f t="shared" si="94"/>
        <v>0</v>
      </c>
      <c r="OU76" s="65">
        <f t="shared" si="94"/>
        <v>0</v>
      </c>
      <c r="OX76" t="str">
        <f t="shared" si="95"/>
        <v>Dîner en ville</v>
      </c>
      <c r="OZ76" s="27">
        <f t="shared" si="96"/>
        <v>0</v>
      </c>
      <c r="PA76" s="65">
        <f t="shared" si="96"/>
        <v>0</v>
      </c>
      <c r="PD76" t="str">
        <f t="shared" si="97"/>
        <v>Dîner en ville</v>
      </c>
      <c r="PF76" s="27">
        <f t="shared" si="98"/>
        <v>0</v>
      </c>
      <c r="PG76" s="65">
        <f t="shared" si="98"/>
        <v>0</v>
      </c>
      <c r="PI76" t="s">
        <v>520</v>
      </c>
      <c r="PJ76" t="s">
        <v>616</v>
      </c>
      <c r="PL76" s="27">
        <v>1500</v>
      </c>
      <c r="PM76" s="65">
        <v>750</v>
      </c>
      <c r="PO76" t="s">
        <v>564</v>
      </c>
      <c r="PP76" t="str">
        <f t="shared" si="99"/>
        <v>Visite du parc de Khao Yai (programme de greenleaf guesthouse &amp; tour)</v>
      </c>
      <c r="PR76">
        <f t="shared" si="100"/>
        <v>1500</v>
      </c>
      <c r="PS76">
        <f t="shared" si="100"/>
        <v>750</v>
      </c>
      <c r="PU76" t="s">
        <v>564</v>
      </c>
      <c r="PV76" t="str">
        <f t="shared" si="101"/>
        <v>Visite du parc de Khao Yai (programme de greenleaf guesthouse &amp; tour)</v>
      </c>
      <c r="PX76">
        <f t="shared" si="102"/>
        <v>1500</v>
      </c>
      <c r="PY76">
        <f t="shared" si="102"/>
        <v>750</v>
      </c>
      <c r="QA76" t="s">
        <v>564</v>
      </c>
      <c r="QB76" t="str">
        <f t="shared" si="103"/>
        <v>Visite du parc de Khao Yai (programme de greenleaf guesthouse &amp; tour)</v>
      </c>
      <c r="QD76">
        <f t="shared" si="104"/>
        <v>1500</v>
      </c>
      <c r="QE76">
        <f t="shared" si="104"/>
        <v>750</v>
      </c>
      <c r="QH76" t="s">
        <v>342</v>
      </c>
      <c r="QJ76" s="27"/>
      <c r="QN76" t="str">
        <f t="shared" si="105"/>
        <v>Dîner à l'hôtel ou à proximité</v>
      </c>
      <c r="QO76">
        <f t="shared" si="105"/>
        <v>0</v>
      </c>
      <c r="QP76">
        <f t="shared" si="105"/>
        <v>0</v>
      </c>
      <c r="QT76" t="str">
        <f t="shared" si="106"/>
        <v>Dîner à l'hôtel ou à proximité</v>
      </c>
      <c r="QU76">
        <f t="shared" si="106"/>
        <v>0</v>
      </c>
      <c r="QV76">
        <f t="shared" si="106"/>
        <v>0</v>
      </c>
      <c r="QZ76" t="str">
        <f t="shared" si="107"/>
        <v>Dîner à l'hôtel ou à proximité</v>
      </c>
      <c r="RA76">
        <f t="shared" si="107"/>
        <v>0</v>
      </c>
      <c r="RB76">
        <f t="shared" si="107"/>
        <v>0</v>
      </c>
      <c r="RD76" t="s">
        <v>342</v>
      </c>
      <c r="RF76" s="27"/>
      <c r="RI76" t="str">
        <f t="shared" si="108"/>
        <v>Dîner à l'hôtel ou à proximité</v>
      </c>
      <c r="RJ76">
        <f t="shared" si="108"/>
        <v>0</v>
      </c>
      <c r="RK76">
        <f t="shared" si="108"/>
        <v>0</v>
      </c>
      <c r="RN76" t="str">
        <f t="shared" si="109"/>
        <v>Dîner à l'hôtel ou à proximité</v>
      </c>
      <c r="RO76">
        <f t="shared" si="109"/>
        <v>0</v>
      </c>
      <c r="RP76">
        <f t="shared" si="109"/>
        <v>0</v>
      </c>
      <c r="RS76" t="str">
        <f t="shared" si="110"/>
        <v>Dîner à l'hôtel ou à proximité</v>
      </c>
      <c r="RT76">
        <f t="shared" si="110"/>
        <v>0</v>
      </c>
      <c r="RU76">
        <f t="shared" si="110"/>
        <v>0</v>
      </c>
      <c r="RW76" t="s">
        <v>255</v>
      </c>
      <c r="RX76">
        <v>1080</v>
      </c>
      <c r="SA76">
        <f t="shared" si="111"/>
        <v>0</v>
      </c>
      <c r="SB76" t="str">
        <f t="shared" si="111"/>
        <v>park &amp; pool resort</v>
      </c>
      <c r="SC76">
        <f t="shared" si="111"/>
        <v>1080</v>
      </c>
      <c r="SD76">
        <f t="shared" si="111"/>
        <v>0</v>
      </c>
      <c r="SF76">
        <f t="shared" si="112"/>
        <v>0</v>
      </c>
      <c r="SG76" t="str">
        <f t="shared" si="112"/>
        <v>park &amp; pool resort</v>
      </c>
      <c r="SH76">
        <f t="shared" si="112"/>
        <v>1080</v>
      </c>
      <c r="SI76">
        <f t="shared" si="112"/>
        <v>0</v>
      </c>
      <c r="SK76">
        <f t="shared" si="113"/>
        <v>0</v>
      </c>
      <c r="SL76" t="str">
        <f t="shared" si="113"/>
        <v>park &amp; pool resort</v>
      </c>
      <c r="SM76">
        <f t="shared" si="113"/>
        <v>1080</v>
      </c>
      <c r="SN76">
        <f t="shared" si="113"/>
        <v>0</v>
      </c>
      <c r="SQ76" t="s">
        <v>593</v>
      </c>
      <c r="SR76" s="25" t="s">
        <v>265</v>
      </c>
      <c r="SS76" s="65"/>
      <c r="ST76" s="65"/>
      <c r="SV76" t="s">
        <v>593</v>
      </c>
      <c r="SW76" t="str">
        <f t="shared" si="114"/>
        <v>Départ 8h pour lac des lotus</v>
      </c>
      <c r="SX76">
        <f t="shared" si="114"/>
        <v>0</v>
      </c>
      <c r="SY76">
        <f t="shared" si="114"/>
        <v>0</v>
      </c>
      <c r="TA76" t="s">
        <v>593</v>
      </c>
      <c r="TB76" t="str">
        <f t="shared" si="115"/>
        <v>Départ 8h pour lac des lotus</v>
      </c>
      <c r="TC76">
        <f t="shared" si="115"/>
        <v>0</v>
      </c>
      <c r="TD76">
        <f t="shared" si="115"/>
        <v>0</v>
      </c>
      <c r="TF76" t="s">
        <v>593</v>
      </c>
      <c r="TG76" t="str">
        <f t="shared" si="116"/>
        <v>Départ 8h pour lac des lotus</v>
      </c>
      <c r="TH76">
        <f t="shared" si="116"/>
        <v>0</v>
      </c>
      <c r="TI76">
        <f t="shared" si="116"/>
        <v>0</v>
      </c>
    </row>
    <row r="77" spans="1:529" x14ac:dyDescent="0.25">
      <c r="B77" s="26"/>
      <c r="C77" s="26"/>
      <c r="D77" s="26"/>
      <c r="E77" s="26"/>
      <c r="F77" s="26"/>
      <c r="G77" s="26"/>
      <c r="H77" s="27"/>
      <c r="J77" s="26"/>
      <c r="K77" s="26"/>
      <c r="L77" s="26"/>
      <c r="M77" s="26"/>
      <c r="N77" s="26"/>
      <c r="O77" s="26"/>
      <c r="P77" s="26"/>
      <c r="R77" s="26"/>
      <c r="S77" s="26"/>
      <c r="T77" s="26"/>
      <c r="U77" s="26"/>
      <c r="V77" s="26"/>
      <c r="W77" s="26"/>
      <c r="X77" s="25"/>
      <c r="Z77" s="26"/>
      <c r="AA77" s="26"/>
      <c r="AB77" s="26"/>
      <c r="AC77" s="26"/>
      <c r="AD77" s="26"/>
      <c r="AE77" s="26"/>
      <c r="AG77" t="s">
        <v>355</v>
      </c>
      <c r="AI77">
        <v>0</v>
      </c>
      <c r="AJ77">
        <v>0</v>
      </c>
      <c r="AK77" s="27"/>
      <c r="AL77" t="str">
        <f t="shared" si="8"/>
        <v/>
      </c>
      <c r="AM77" t="str">
        <f t="shared" si="9"/>
        <v>Dîner le soir à l'hôtel ou à proximité</v>
      </c>
      <c r="AO77" s="27">
        <f t="shared" si="10"/>
        <v>0</v>
      </c>
      <c r="AP77" s="27">
        <f t="shared" si="10"/>
        <v>0</v>
      </c>
      <c r="AQ77" s="27"/>
      <c r="AR77" t="str">
        <f t="shared" si="11"/>
        <v/>
      </c>
      <c r="AS77" t="str">
        <f t="shared" si="11"/>
        <v>Dîner le soir à l'hôtel ou à proximité</v>
      </c>
      <c r="AU77" s="27">
        <f t="shared" si="12"/>
        <v>0</v>
      </c>
      <c r="AV77" s="27">
        <f t="shared" si="12"/>
        <v>0</v>
      </c>
      <c r="AW77" s="27"/>
      <c r="AX77" t="str">
        <f t="shared" si="13"/>
        <v/>
      </c>
      <c r="AY77" t="str">
        <f t="shared" si="13"/>
        <v>Dîner le soir à l'hôtel ou à proximité</v>
      </c>
      <c r="BA77" s="27">
        <f t="shared" si="14"/>
        <v>0</v>
      </c>
      <c r="BB77" s="27">
        <f t="shared" si="14"/>
        <v>0</v>
      </c>
      <c r="BC77" s="27"/>
      <c r="BE77" t="s">
        <v>648</v>
      </c>
      <c r="BF77">
        <v>0</v>
      </c>
      <c r="BG77">
        <v>0</v>
      </c>
      <c r="BH77" s="65"/>
      <c r="BI77" t="str">
        <f t="shared" si="15"/>
        <v/>
      </c>
      <c r="BJ77" t="str">
        <f t="shared" si="16"/>
        <v>Transfert hôtel</v>
      </c>
      <c r="BK77" s="27">
        <f t="shared" si="16"/>
        <v>0</v>
      </c>
      <c r="BL77" s="27">
        <f t="shared" si="16"/>
        <v>0</v>
      </c>
      <c r="BM77" s="27"/>
      <c r="BN77" t="str">
        <f t="shared" si="17"/>
        <v/>
      </c>
      <c r="BO77" t="str">
        <f t="shared" si="17"/>
        <v>Transfert hôtel</v>
      </c>
      <c r="BP77" s="27">
        <f t="shared" si="17"/>
        <v>0</v>
      </c>
      <c r="BQ77" s="27">
        <f t="shared" si="17"/>
        <v>0</v>
      </c>
      <c r="BR77" s="27"/>
      <c r="BS77" s="27" t="str">
        <f t="shared" si="18"/>
        <v/>
      </c>
      <c r="BT77" t="str">
        <f t="shared" si="18"/>
        <v>Transfert hôtel</v>
      </c>
      <c r="BU77" s="27">
        <f t="shared" si="18"/>
        <v>0</v>
      </c>
      <c r="BV77" s="27">
        <f t="shared" si="18"/>
        <v>0</v>
      </c>
      <c r="BX77" t="s">
        <v>649</v>
      </c>
      <c r="BZ77" s="27">
        <v>0</v>
      </c>
      <c r="CA77" s="65"/>
      <c r="CB77" t="str">
        <f t="shared" si="19"/>
        <v/>
      </c>
      <c r="CC77" t="str">
        <f t="shared" si="20"/>
        <v>Déjeuner village en face Pakou</v>
      </c>
      <c r="CD77" s="27">
        <f t="shared" si="20"/>
        <v>0</v>
      </c>
      <c r="CE77" s="27">
        <f t="shared" si="20"/>
        <v>0</v>
      </c>
      <c r="CF77" s="27"/>
      <c r="CG77" t="str">
        <f t="shared" si="21"/>
        <v/>
      </c>
      <c r="CH77" t="str">
        <f t="shared" si="21"/>
        <v>Déjeuner village en face Pakou</v>
      </c>
      <c r="CI77" s="27">
        <f t="shared" si="22"/>
        <v>0</v>
      </c>
      <c r="CJ77" s="27">
        <f t="shared" si="23"/>
        <v>0</v>
      </c>
      <c r="CK77" s="27"/>
      <c r="CL77" t="str">
        <f t="shared" si="24"/>
        <v/>
      </c>
      <c r="CM77" t="str">
        <f t="shared" si="24"/>
        <v>Déjeuner village en face Pakou</v>
      </c>
      <c r="CN77" s="27">
        <f t="shared" si="24"/>
        <v>0</v>
      </c>
      <c r="CO77" s="27">
        <f t="shared" si="24"/>
        <v>0</v>
      </c>
      <c r="CP77" s="27"/>
      <c r="CR77" t="s">
        <v>650</v>
      </c>
      <c r="CS77" s="27"/>
      <c r="CT77" s="27">
        <v>1200</v>
      </c>
      <c r="CU77" s="65"/>
      <c r="CV77" t="str">
        <f t="shared" si="25"/>
        <v/>
      </c>
      <c r="CW77" t="str">
        <f t="shared" si="26"/>
        <v>Transfert aéroport</v>
      </c>
      <c r="CX77" s="27">
        <f t="shared" si="26"/>
        <v>0</v>
      </c>
      <c r="CY77" s="27">
        <f t="shared" si="26"/>
        <v>1200</v>
      </c>
      <c r="CZ77" s="27"/>
      <c r="DA77" t="str">
        <f t="shared" si="27"/>
        <v/>
      </c>
      <c r="DB77" t="str">
        <f t="shared" si="28"/>
        <v>Transfert aéroport</v>
      </c>
      <c r="DC77" s="27">
        <f t="shared" si="28"/>
        <v>0</v>
      </c>
      <c r="DD77" s="27">
        <f t="shared" si="28"/>
        <v>1200</v>
      </c>
      <c r="DE77" s="27"/>
      <c r="DF77" t="str">
        <f t="shared" si="29"/>
        <v/>
      </c>
      <c r="DG77" t="str">
        <f t="shared" si="30"/>
        <v>Transfert aéroport</v>
      </c>
      <c r="DH77" s="27">
        <f t="shared" si="30"/>
        <v>0</v>
      </c>
      <c r="DI77" s="27">
        <f t="shared" si="30"/>
        <v>1200</v>
      </c>
      <c r="DJ77" s="27"/>
      <c r="DL77" t="s">
        <v>651</v>
      </c>
      <c r="DM77" s="27"/>
      <c r="DN77" s="27">
        <v>0</v>
      </c>
      <c r="DP77" t="str">
        <f t="shared" si="31"/>
        <v/>
      </c>
      <c r="DQ77" t="str">
        <f t="shared" si="32"/>
        <v>Taxi AR pour aller en ville</v>
      </c>
      <c r="DR77" s="27">
        <f t="shared" si="32"/>
        <v>0</v>
      </c>
      <c r="DS77" s="27">
        <f t="shared" si="32"/>
        <v>0</v>
      </c>
      <c r="DU77" t="str">
        <f t="shared" si="33"/>
        <v/>
      </c>
      <c r="DV77" t="str">
        <f t="shared" si="33"/>
        <v>Taxi AR pour aller en ville</v>
      </c>
      <c r="DW77" s="27">
        <f t="shared" si="33"/>
        <v>0</v>
      </c>
      <c r="DX77" s="27">
        <f t="shared" si="33"/>
        <v>0</v>
      </c>
      <c r="DZ77" t="str">
        <f t="shared" si="34"/>
        <v/>
      </c>
      <c r="EA77" t="str">
        <f t="shared" si="34"/>
        <v>Taxi AR pour aller en ville</v>
      </c>
      <c r="EB77" s="27">
        <f t="shared" si="34"/>
        <v>0</v>
      </c>
      <c r="EC77" s="27">
        <f t="shared" si="34"/>
        <v>0</v>
      </c>
      <c r="EF77" t="s">
        <v>652</v>
      </c>
      <c r="EG77" s="27">
        <v>50</v>
      </c>
      <c r="EH77" s="27">
        <v>0</v>
      </c>
      <c r="EJ77" t="str">
        <f t="shared" si="35"/>
        <v/>
      </c>
      <c r="EK77" t="str">
        <f t="shared" si="36"/>
        <v xml:space="preserve">Départ à 9h30 pour ferme orchidées (Mae SA orchid farm) </v>
      </c>
      <c r="EL77" s="27">
        <f t="shared" si="36"/>
        <v>50</v>
      </c>
      <c r="EM77" s="27">
        <f t="shared" si="36"/>
        <v>0</v>
      </c>
      <c r="EO77" t="str">
        <f t="shared" si="37"/>
        <v/>
      </c>
      <c r="EP77" t="str">
        <f t="shared" si="37"/>
        <v xml:space="preserve">Départ à 9h30 pour ferme orchidées (Mae SA orchid farm) </v>
      </c>
      <c r="EQ77" s="27">
        <f t="shared" si="37"/>
        <v>50</v>
      </c>
      <c r="ER77" s="27">
        <f t="shared" si="37"/>
        <v>0</v>
      </c>
      <c r="ET77" t="str">
        <f t="shared" si="38"/>
        <v/>
      </c>
      <c r="EU77" t="str">
        <f t="shared" si="38"/>
        <v xml:space="preserve">Départ à 9h30 pour ferme orchidées (Mae SA orchid farm) </v>
      </c>
      <c r="EV77" s="27">
        <f t="shared" si="38"/>
        <v>50</v>
      </c>
      <c r="EW77" s="27">
        <f t="shared" si="38"/>
        <v>0</v>
      </c>
      <c r="EZ77" t="s">
        <v>652</v>
      </c>
      <c r="FA77" s="27">
        <v>50</v>
      </c>
      <c r="FB77" s="27">
        <v>0</v>
      </c>
      <c r="FD77" t="str">
        <f t="shared" si="39"/>
        <v/>
      </c>
      <c r="FE77" t="str">
        <f t="shared" si="40"/>
        <v xml:space="preserve">Départ à 9h30 pour ferme orchidées (Mae SA orchid farm) </v>
      </c>
      <c r="FF77" s="27">
        <f t="shared" si="40"/>
        <v>50</v>
      </c>
      <c r="FG77" s="27">
        <f t="shared" si="40"/>
        <v>0</v>
      </c>
      <c r="FI77" t="str">
        <f t="shared" si="41"/>
        <v/>
      </c>
      <c r="FJ77" t="str">
        <f t="shared" si="41"/>
        <v xml:space="preserve">Départ à 9h30 pour ferme orchidées (Mae SA orchid farm) </v>
      </c>
      <c r="FK77" s="27">
        <f t="shared" si="41"/>
        <v>50</v>
      </c>
      <c r="FL77" s="27">
        <f t="shared" si="41"/>
        <v>0</v>
      </c>
      <c r="FN77" t="str">
        <f t="shared" si="42"/>
        <v/>
      </c>
      <c r="FO77" t="str">
        <f t="shared" si="42"/>
        <v xml:space="preserve">Départ à 9h30 pour ferme orchidées (Mae SA orchid farm) </v>
      </c>
      <c r="FP77" s="27">
        <f t="shared" si="42"/>
        <v>50</v>
      </c>
      <c r="FQ77" s="27">
        <f t="shared" si="42"/>
        <v>0</v>
      </c>
      <c r="FS77" t="s">
        <v>652</v>
      </c>
      <c r="FT77" s="27">
        <v>50</v>
      </c>
      <c r="FU77" s="27">
        <v>0</v>
      </c>
      <c r="FW77" t="str">
        <f t="shared" si="43"/>
        <v/>
      </c>
      <c r="FX77" t="str">
        <f t="shared" si="44"/>
        <v xml:space="preserve">Départ à 9h30 pour ferme orchidées (Mae SA orchid farm) </v>
      </c>
      <c r="FY77" s="27">
        <f t="shared" si="44"/>
        <v>50</v>
      </c>
      <c r="FZ77" s="27">
        <f t="shared" si="44"/>
        <v>0</v>
      </c>
      <c r="GB77" t="str">
        <f t="shared" si="45"/>
        <v/>
      </c>
      <c r="GC77" t="str">
        <f t="shared" si="45"/>
        <v xml:space="preserve">Départ à 9h30 pour ferme orchidées (Mae SA orchid farm) </v>
      </c>
      <c r="GD77" s="27">
        <f t="shared" si="45"/>
        <v>50</v>
      </c>
      <c r="GE77" s="27">
        <f t="shared" si="45"/>
        <v>0</v>
      </c>
      <c r="GG77" t="str">
        <f t="shared" si="46"/>
        <v/>
      </c>
      <c r="GH77" t="str">
        <f t="shared" si="46"/>
        <v xml:space="preserve">Départ à 9h30 pour ferme orchidées (Mae SA orchid farm) </v>
      </c>
      <c r="GI77" s="27">
        <f t="shared" si="46"/>
        <v>50</v>
      </c>
      <c r="GJ77" s="27">
        <f t="shared" si="46"/>
        <v>0</v>
      </c>
      <c r="GL77" t="s">
        <v>652</v>
      </c>
      <c r="GM77" s="27">
        <v>50</v>
      </c>
      <c r="GN77" s="27">
        <v>0</v>
      </c>
      <c r="GP77" t="str">
        <f t="shared" si="47"/>
        <v/>
      </c>
      <c r="GQ77" t="str">
        <f t="shared" si="48"/>
        <v xml:space="preserve">Départ à 9h30 pour ferme orchidées (Mae SA orchid farm) </v>
      </c>
      <c r="GR77" s="27">
        <f t="shared" si="48"/>
        <v>50</v>
      </c>
      <c r="GS77" s="27">
        <f t="shared" si="48"/>
        <v>0</v>
      </c>
      <c r="GU77" t="str">
        <f t="shared" si="49"/>
        <v/>
      </c>
      <c r="GV77" t="str">
        <f t="shared" si="49"/>
        <v xml:space="preserve">Départ à 9h30 pour ferme orchidées (Mae SA orchid farm) </v>
      </c>
      <c r="GW77" s="27">
        <f t="shared" si="49"/>
        <v>50</v>
      </c>
      <c r="GX77" s="27">
        <f t="shared" si="49"/>
        <v>0</v>
      </c>
      <c r="GZ77" t="str">
        <f t="shared" si="50"/>
        <v/>
      </c>
      <c r="HA77" t="str">
        <f t="shared" si="50"/>
        <v xml:space="preserve">Départ à 9h30 pour ferme orchidées (Mae SA orchid farm) </v>
      </c>
      <c r="HB77" s="27">
        <f t="shared" si="50"/>
        <v>50</v>
      </c>
      <c r="HC77" s="27">
        <f t="shared" si="50"/>
        <v>0</v>
      </c>
      <c r="HE77" t="s">
        <v>484</v>
      </c>
      <c r="HF77" s="27">
        <v>1200</v>
      </c>
      <c r="HI77" t="str">
        <f t="shared" si="51"/>
        <v/>
      </c>
      <c r="HJ77" t="str">
        <f t="shared" si="52"/>
        <v>Park and pool resort</v>
      </c>
      <c r="HK77">
        <f t="shared" si="52"/>
        <v>1200</v>
      </c>
      <c r="HL77">
        <f t="shared" si="52"/>
        <v>0</v>
      </c>
      <c r="HN77" t="str">
        <f t="shared" si="53"/>
        <v/>
      </c>
      <c r="HO77" t="str">
        <f t="shared" si="53"/>
        <v>Park and pool resort</v>
      </c>
      <c r="HP77">
        <f t="shared" si="53"/>
        <v>1200</v>
      </c>
      <c r="HQ77">
        <f t="shared" si="53"/>
        <v>0</v>
      </c>
      <c r="HS77" t="str">
        <f t="shared" si="54"/>
        <v/>
      </c>
      <c r="HT77" t="str">
        <f t="shared" si="54"/>
        <v>Park and pool resort</v>
      </c>
      <c r="HU77">
        <f t="shared" si="54"/>
        <v>1200</v>
      </c>
      <c r="HV77">
        <f t="shared" si="54"/>
        <v>0</v>
      </c>
      <c r="HX77" t="s">
        <v>484</v>
      </c>
      <c r="HY77" s="27">
        <v>1200</v>
      </c>
      <c r="IB77" t="str">
        <f t="shared" si="55"/>
        <v/>
      </c>
      <c r="IC77" t="str">
        <f t="shared" si="56"/>
        <v>Park and pool resort</v>
      </c>
      <c r="ID77">
        <f t="shared" si="56"/>
        <v>1200</v>
      </c>
      <c r="IE77">
        <f t="shared" si="56"/>
        <v>0</v>
      </c>
      <c r="IG77" t="str">
        <f t="shared" si="57"/>
        <v/>
      </c>
      <c r="IH77" t="str">
        <f t="shared" si="58"/>
        <v>Park and pool resort</v>
      </c>
      <c r="II77">
        <f t="shared" si="58"/>
        <v>1200</v>
      </c>
      <c r="IJ77">
        <f t="shared" si="58"/>
        <v>0</v>
      </c>
      <c r="IL77" t="str">
        <f t="shared" si="59"/>
        <v/>
      </c>
      <c r="IM77" t="str">
        <f t="shared" si="60"/>
        <v>Park and pool resort</v>
      </c>
      <c r="IN77">
        <f t="shared" si="60"/>
        <v>1200</v>
      </c>
      <c r="IO77">
        <f t="shared" si="60"/>
        <v>0</v>
      </c>
      <c r="IR77" s="25" t="s">
        <v>653</v>
      </c>
      <c r="IW77" s="27"/>
      <c r="IX77" s="27"/>
      <c r="IZ77" t="str">
        <f t="shared" si="61"/>
        <v>Arrivée Lam Kruat Pier vers 11h</v>
      </c>
      <c r="JD77" s="27">
        <f t="shared" si="62"/>
        <v>0</v>
      </c>
      <c r="JE77" s="65">
        <f t="shared" si="62"/>
        <v>0</v>
      </c>
      <c r="JH77" t="str">
        <f t="shared" si="63"/>
        <v>Arrivée Lam Kruat Pier vers 11h</v>
      </c>
      <c r="JL77" s="27">
        <f t="shared" si="64"/>
        <v>0</v>
      </c>
      <c r="JM77" s="65">
        <f t="shared" si="64"/>
        <v>0</v>
      </c>
      <c r="JP77" t="str">
        <f t="shared" si="65"/>
        <v>Arrivée Lam Kruat Pier vers 11h</v>
      </c>
      <c r="JT77" s="27">
        <f t="shared" si="66"/>
        <v>0</v>
      </c>
      <c r="JU77" s="65">
        <f t="shared" si="66"/>
        <v>0</v>
      </c>
      <c r="JX77" s="25" t="s">
        <v>646</v>
      </c>
      <c r="KA77" s="27">
        <v>3500</v>
      </c>
      <c r="KB77" s="27"/>
      <c r="KD77" s="25" t="s">
        <v>263</v>
      </c>
      <c r="KF77" s="27">
        <f t="shared" si="67"/>
        <v>0</v>
      </c>
      <c r="KG77" s="65">
        <f t="shared" si="67"/>
        <v>3500</v>
      </c>
      <c r="KJ77" s="25" t="s">
        <v>263</v>
      </c>
      <c r="KL77" s="27">
        <f t="shared" si="68"/>
        <v>0</v>
      </c>
      <c r="KM77" s="65">
        <f t="shared" si="68"/>
        <v>3500</v>
      </c>
      <c r="KP77" s="25" t="s">
        <v>263</v>
      </c>
      <c r="KR77" s="27">
        <f t="shared" si="69"/>
        <v>0</v>
      </c>
      <c r="KS77" s="65">
        <f t="shared" si="69"/>
        <v>3500</v>
      </c>
      <c r="KV77" t="s">
        <v>402</v>
      </c>
      <c r="KZ77" s="27"/>
      <c r="LB77" t="s">
        <v>402</v>
      </c>
      <c r="LD77" s="27">
        <f t="shared" si="117"/>
        <v>0</v>
      </c>
      <c r="LE77" s="65">
        <f t="shared" si="117"/>
        <v>0</v>
      </c>
      <c r="LH77" t="str">
        <f t="shared" si="71"/>
        <v>11h30 à 12h30 trajet pour aller wat pa phukon</v>
      </c>
      <c r="LJ77" s="27">
        <f t="shared" si="118"/>
        <v>0</v>
      </c>
      <c r="LK77" s="65">
        <f t="shared" si="118"/>
        <v>0</v>
      </c>
      <c r="LN77" t="str">
        <f t="shared" si="73"/>
        <v>11h30 à 12h30 trajet pour aller wat pa phukon</v>
      </c>
      <c r="LP77" s="27">
        <f t="shared" si="119"/>
        <v>0</v>
      </c>
      <c r="LQ77" s="65">
        <f t="shared" si="119"/>
        <v>0</v>
      </c>
      <c r="LT77" t="s">
        <v>402</v>
      </c>
      <c r="LX77" s="27"/>
      <c r="LZ77" t="str">
        <f t="shared" si="75"/>
        <v>11h30 à 12h30 trajet pour aller wat pa phukon</v>
      </c>
      <c r="MB77" s="27">
        <f t="shared" si="120"/>
        <v>0</v>
      </c>
      <c r="MC77" s="65">
        <f t="shared" si="120"/>
        <v>0</v>
      </c>
      <c r="MF77" t="str">
        <f t="shared" si="77"/>
        <v>11h30 à 12h30 trajet pour aller wat pa phukon</v>
      </c>
      <c r="MH77" s="27">
        <f t="shared" si="121"/>
        <v>0</v>
      </c>
      <c r="MI77" s="65">
        <f t="shared" si="121"/>
        <v>0</v>
      </c>
      <c r="ML77" t="str">
        <f t="shared" si="79"/>
        <v>11h30 à 12h30 trajet pour aller wat pa phukon</v>
      </c>
      <c r="MN77" s="27">
        <f t="shared" si="122"/>
        <v>0</v>
      </c>
      <c r="MO77" s="65">
        <f t="shared" si="122"/>
        <v>0</v>
      </c>
      <c r="MP77" t="s">
        <v>564</v>
      </c>
      <c r="MQ77" t="s">
        <v>565</v>
      </c>
      <c r="MS77" s="27">
        <v>6240</v>
      </c>
      <c r="MT77" s="27">
        <v>6240</v>
      </c>
      <c r="MV77" t="s">
        <v>564</v>
      </c>
      <c r="MW77" t="str">
        <f t="shared" si="81"/>
        <v>Départ hôtel à 6h30 (picking) pour embarquement</v>
      </c>
      <c r="MY77" s="27">
        <f t="shared" si="82"/>
        <v>6240</v>
      </c>
      <c r="MZ77" s="65">
        <f t="shared" si="82"/>
        <v>6240</v>
      </c>
      <c r="NB77" t="s">
        <v>564</v>
      </c>
      <c r="NC77" t="str">
        <f t="shared" si="83"/>
        <v>Départ hôtel à 6h30 (picking) pour embarquement</v>
      </c>
      <c r="NE77" s="27">
        <f t="shared" si="84"/>
        <v>6240</v>
      </c>
      <c r="NF77" s="65">
        <f t="shared" si="84"/>
        <v>6240</v>
      </c>
      <c r="NH77" t="s">
        <v>564</v>
      </c>
      <c r="NI77" t="str">
        <f t="shared" si="85"/>
        <v>Départ hôtel à 6h30 (picking) pour embarquement</v>
      </c>
      <c r="NK77" s="27">
        <f t="shared" si="86"/>
        <v>6240</v>
      </c>
      <c r="NL77" s="65">
        <f t="shared" si="86"/>
        <v>6240</v>
      </c>
      <c r="NN77" t="s">
        <v>499</v>
      </c>
      <c r="NP77" s="27"/>
      <c r="NQ77" s="65"/>
      <c r="NT77" t="str">
        <f t="shared" si="87"/>
        <v>Arrivée vers 19h à Chiang Mai</v>
      </c>
      <c r="NV77" s="27">
        <f t="shared" si="88"/>
        <v>0</v>
      </c>
      <c r="NW77" s="65">
        <f t="shared" si="88"/>
        <v>0</v>
      </c>
      <c r="NZ77" t="str">
        <f t="shared" si="89"/>
        <v>Arrivée vers 19h à Chiang Mai</v>
      </c>
      <c r="OB77" s="27">
        <f t="shared" si="90"/>
        <v>0</v>
      </c>
      <c r="OC77" s="65">
        <f t="shared" si="90"/>
        <v>0</v>
      </c>
      <c r="OF77" t="str">
        <f t="shared" si="91"/>
        <v>Arrivée vers 19h à Chiang Mai</v>
      </c>
      <c r="OH77" s="27">
        <f t="shared" si="92"/>
        <v>0</v>
      </c>
      <c r="OI77" s="65">
        <f t="shared" si="92"/>
        <v>0</v>
      </c>
      <c r="OL77" t="s">
        <v>507</v>
      </c>
      <c r="ON77" s="27">
        <v>1600</v>
      </c>
      <c r="OO77" s="65">
        <v>0</v>
      </c>
      <c r="OR77" t="str">
        <f t="shared" si="93"/>
        <v>naview prasingh</v>
      </c>
      <c r="OT77" s="27">
        <f t="shared" si="94"/>
        <v>1600</v>
      </c>
      <c r="OU77" s="65">
        <f t="shared" si="94"/>
        <v>0</v>
      </c>
      <c r="OX77" t="str">
        <f t="shared" si="95"/>
        <v>naview prasingh</v>
      </c>
      <c r="OZ77" s="27">
        <f t="shared" si="96"/>
        <v>1600</v>
      </c>
      <c r="PA77" s="65">
        <f t="shared" si="96"/>
        <v>0</v>
      </c>
      <c r="PD77" t="str">
        <f t="shared" si="97"/>
        <v>naview prasingh</v>
      </c>
      <c r="PF77" s="27">
        <f t="shared" si="98"/>
        <v>1600</v>
      </c>
      <c r="PG77" s="65">
        <f t="shared" si="98"/>
        <v>0</v>
      </c>
      <c r="PJ77" t="s">
        <v>623</v>
      </c>
      <c r="PL77" s="27"/>
      <c r="PM77" s="27"/>
      <c r="PP77" t="str">
        <f t="shared" si="99"/>
        <v>Déjeuner parc inclus</v>
      </c>
      <c r="PR77">
        <f t="shared" si="100"/>
        <v>0</v>
      </c>
      <c r="PS77">
        <f t="shared" si="100"/>
        <v>0</v>
      </c>
      <c r="PV77" t="str">
        <f t="shared" si="101"/>
        <v>Déjeuner parc inclus</v>
      </c>
      <c r="PX77">
        <f t="shared" si="102"/>
        <v>0</v>
      </c>
      <c r="PY77">
        <f t="shared" si="102"/>
        <v>0</v>
      </c>
      <c r="QB77" t="str">
        <f t="shared" si="103"/>
        <v>Déjeuner parc inclus</v>
      </c>
      <c r="QD77">
        <f t="shared" si="104"/>
        <v>0</v>
      </c>
      <c r="QE77">
        <f t="shared" si="104"/>
        <v>0</v>
      </c>
      <c r="QG77" t="s">
        <v>564</v>
      </c>
      <c r="QH77" t="s">
        <v>263</v>
      </c>
      <c r="QI77" s="27"/>
      <c r="QJ77" s="27">
        <v>4000</v>
      </c>
      <c r="QM77" t="s">
        <v>564</v>
      </c>
      <c r="QN77" t="str">
        <f t="shared" si="105"/>
        <v>Van à la journée</v>
      </c>
      <c r="QO77">
        <f t="shared" si="105"/>
        <v>0</v>
      </c>
      <c r="QP77">
        <f t="shared" si="105"/>
        <v>4000</v>
      </c>
      <c r="QS77" t="s">
        <v>564</v>
      </c>
      <c r="QT77" t="str">
        <f t="shared" si="106"/>
        <v>Van à la journée</v>
      </c>
      <c r="QU77">
        <f t="shared" si="106"/>
        <v>0</v>
      </c>
      <c r="QV77">
        <f t="shared" si="106"/>
        <v>4000</v>
      </c>
      <c r="QY77" t="s">
        <v>564</v>
      </c>
      <c r="QZ77" t="str">
        <f t="shared" si="107"/>
        <v>Van à la journée</v>
      </c>
      <c r="RA77">
        <f t="shared" si="107"/>
        <v>0</v>
      </c>
      <c r="RB77">
        <f t="shared" si="107"/>
        <v>4000</v>
      </c>
      <c r="RC77" t="s">
        <v>564</v>
      </c>
      <c r="RD77" t="s">
        <v>263</v>
      </c>
      <c r="RE77" s="27"/>
      <c r="RF77" s="27">
        <v>4000</v>
      </c>
      <c r="RH77" t="s">
        <v>564</v>
      </c>
      <c r="RI77" t="str">
        <f t="shared" si="108"/>
        <v>Van à la journée</v>
      </c>
      <c r="RJ77">
        <f t="shared" si="108"/>
        <v>0</v>
      </c>
      <c r="RK77">
        <f t="shared" si="108"/>
        <v>4000</v>
      </c>
      <c r="RM77" t="s">
        <v>564</v>
      </c>
      <c r="RN77" t="str">
        <f t="shared" si="109"/>
        <v>Van à la journée</v>
      </c>
      <c r="RO77">
        <f t="shared" si="109"/>
        <v>0</v>
      </c>
      <c r="RP77">
        <f t="shared" si="109"/>
        <v>4000</v>
      </c>
      <c r="RR77" t="s">
        <v>564</v>
      </c>
      <c r="RS77" t="str">
        <f t="shared" si="110"/>
        <v>Van à la journée</v>
      </c>
      <c r="RT77">
        <f t="shared" si="110"/>
        <v>0</v>
      </c>
      <c r="RU77">
        <f t="shared" si="110"/>
        <v>4000</v>
      </c>
      <c r="RV77" t="s">
        <v>564</v>
      </c>
      <c r="RW77" t="s">
        <v>390</v>
      </c>
      <c r="RX77" s="65">
        <v>100</v>
      </c>
      <c r="RY77" s="65"/>
      <c r="SA77" t="str">
        <f t="shared" si="111"/>
        <v>J9</v>
      </c>
      <c r="SB77" t="str">
        <f t="shared" si="111"/>
        <v>Départ à 8h pour skywalk</v>
      </c>
      <c r="SC77">
        <f t="shared" si="111"/>
        <v>100</v>
      </c>
      <c r="SD77">
        <f t="shared" si="111"/>
        <v>0</v>
      </c>
      <c r="SF77" t="str">
        <f t="shared" si="112"/>
        <v>J9</v>
      </c>
      <c r="SG77" t="str">
        <f t="shared" si="112"/>
        <v>Départ à 8h pour skywalk</v>
      </c>
      <c r="SH77">
        <f t="shared" si="112"/>
        <v>100</v>
      </c>
      <c r="SI77">
        <f t="shared" si="112"/>
        <v>0</v>
      </c>
      <c r="SK77" t="str">
        <f t="shared" si="113"/>
        <v>J9</v>
      </c>
      <c r="SL77" t="str">
        <f t="shared" si="113"/>
        <v>Départ à 8h pour skywalk</v>
      </c>
      <c r="SM77">
        <f t="shared" si="113"/>
        <v>100</v>
      </c>
      <c r="SN77">
        <f t="shared" si="113"/>
        <v>0</v>
      </c>
      <c r="SR77" t="s">
        <v>275</v>
      </c>
      <c r="SS77" s="65"/>
      <c r="ST77" s="65"/>
      <c r="SW77" t="str">
        <f t="shared" si="114"/>
        <v>Marché Thasadet + déjeuner barge</v>
      </c>
      <c r="SX77">
        <f t="shared" si="114"/>
        <v>0</v>
      </c>
      <c r="SY77">
        <f t="shared" si="114"/>
        <v>0</v>
      </c>
      <c r="TB77" t="str">
        <f t="shared" si="115"/>
        <v>Marché Thasadet + déjeuner barge</v>
      </c>
      <c r="TC77">
        <f t="shared" si="115"/>
        <v>0</v>
      </c>
      <c r="TD77">
        <f t="shared" si="115"/>
        <v>0</v>
      </c>
      <c r="TG77" t="str">
        <f t="shared" si="116"/>
        <v>Marché Thasadet + déjeuner barge</v>
      </c>
      <c r="TH77">
        <f t="shared" si="116"/>
        <v>0</v>
      </c>
      <c r="TI77">
        <f t="shared" si="116"/>
        <v>0</v>
      </c>
    </row>
    <row r="78" spans="1:529" x14ac:dyDescent="0.25">
      <c r="B78" s="26" t="s">
        <v>654</v>
      </c>
      <c r="C78" s="26"/>
      <c r="D78" s="26"/>
      <c r="E78" s="26"/>
      <c r="F78" s="26"/>
      <c r="G78" s="72">
        <v>0</v>
      </c>
      <c r="H78" s="65"/>
      <c r="J78" s="26" t="s">
        <v>654</v>
      </c>
      <c r="K78" s="26"/>
      <c r="L78" s="26"/>
      <c r="M78" s="26"/>
      <c r="N78" s="26"/>
      <c r="O78" s="72">
        <f>+G78</f>
        <v>0</v>
      </c>
      <c r="P78" s="72"/>
      <c r="R78" s="26" t="s">
        <v>654</v>
      </c>
      <c r="S78" s="26"/>
      <c r="T78" s="26"/>
      <c r="U78" s="26"/>
      <c r="V78" s="26"/>
      <c r="W78" s="72">
        <f>+G78</f>
        <v>0</v>
      </c>
      <c r="X78" s="65"/>
      <c r="Z78" s="26" t="s">
        <v>654</v>
      </c>
      <c r="AA78" s="26"/>
      <c r="AB78" s="26"/>
      <c r="AC78" s="26"/>
      <c r="AD78" s="26"/>
      <c r="AE78" s="72">
        <f>+G78</f>
        <v>0</v>
      </c>
      <c r="AG78" t="s">
        <v>427</v>
      </c>
      <c r="AI78" s="27">
        <v>3700</v>
      </c>
      <c r="AJ78" s="27">
        <v>0</v>
      </c>
      <c r="AK78" s="27"/>
      <c r="AL78" t="str">
        <f t="shared" si="8"/>
        <v/>
      </c>
      <c r="AM78" t="str">
        <f t="shared" si="9"/>
        <v>Lanta miami resort</v>
      </c>
      <c r="AO78" s="27">
        <f t="shared" si="10"/>
        <v>3700</v>
      </c>
      <c r="AP78" s="27">
        <f t="shared" si="10"/>
        <v>0</v>
      </c>
      <c r="AQ78" s="27"/>
      <c r="AR78" t="str">
        <f t="shared" si="11"/>
        <v/>
      </c>
      <c r="AS78" t="str">
        <f t="shared" si="11"/>
        <v>Lanta miami resort</v>
      </c>
      <c r="AU78" s="27">
        <f t="shared" si="12"/>
        <v>3700</v>
      </c>
      <c r="AV78" s="27">
        <f t="shared" si="12"/>
        <v>0</v>
      </c>
      <c r="AW78" s="27"/>
      <c r="AX78" t="str">
        <f t="shared" si="13"/>
        <v/>
      </c>
      <c r="AY78" t="str">
        <f t="shared" si="13"/>
        <v>Lanta miami resort</v>
      </c>
      <c r="BA78" s="27">
        <f t="shared" si="14"/>
        <v>3700</v>
      </c>
      <c r="BB78" s="27">
        <f t="shared" si="14"/>
        <v>0</v>
      </c>
      <c r="BC78" s="27"/>
      <c r="BE78" t="s">
        <v>655</v>
      </c>
      <c r="BG78">
        <v>0</v>
      </c>
      <c r="BH78" s="65"/>
      <c r="BI78" t="str">
        <f t="shared" si="15"/>
        <v/>
      </c>
      <c r="BJ78" t="str">
        <f t="shared" si="16"/>
        <v>Dîner dans la vieille ville</v>
      </c>
      <c r="BK78" s="27">
        <f t="shared" si="16"/>
        <v>0</v>
      </c>
      <c r="BL78" s="27">
        <f t="shared" si="16"/>
        <v>0</v>
      </c>
      <c r="BM78" s="27"/>
      <c r="BN78" t="str">
        <f t="shared" si="17"/>
        <v/>
      </c>
      <c r="BO78" t="str">
        <f t="shared" si="17"/>
        <v>Dîner dans la vieille ville</v>
      </c>
      <c r="BP78" s="27">
        <f t="shared" si="17"/>
        <v>0</v>
      </c>
      <c r="BQ78" s="27">
        <f t="shared" si="17"/>
        <v>0</v>
      </c>
      <c r="BR78" s="27"/>
      <c r="BS78" s="27" t="str">
        <f t="shared" si="18"/>
        <v/>
      </c>
      <c r="BT78" t="str">
        <f t="shared" si="18"/>
        <v>Dîner dans la vieille ville</v>
      </c>
      <c r="BU78" s="27">
        <f t="shared" si="18"/>
        <v>0</v>
      </c>
      <c r="BV78" s="27">
        <f t="shared" si="18"/>
        <v>0</v>
      </c>
      <c r="BX78" t="s">
        <v>656</v>
      </c>
      <c r="BY78" s="27">
        <v>100</v>
      </c>
      <c r="BZ78" s="27">
        <v>0</v>
      </c>
      <c r="CA78" s="65"/>
      <c r="CB78" t="str">
        <f t="shared" si="19"/>
        <v/>
      </c>
      <c r="CC78" t="str">
        <f t="shared" si="20"/>
        <v>14h visite du grand temple</v>
      </c>
      <c r="CD78" s="27">
        <f t="shared" si="20"/>
        <v>100</v>
      </c>
      <c r="CE78" s="27">
        <f t="shared" si="20"/>
        <v>0</v>
      </c>
      <c r="CF78" s="27"/>
      <c r="CG78" t="str">
        <f t="shared" si="21"/>
        <v/>
      </c>
      <c r="CH78" t="str">
        <f t="shared" si="21"/>
        <v>14h visite du grand temple</v>
      </c>
      <c r="CI78" s="27">
        <f t="shared" si="22"/>
        <v>100</v>
      </c>
      <c r="CJ78" s="27">
        <f t="shared" si="23"/>
        <v>0</v>
      </c>
      <c r="CK78" s="27"/>
      <c r="CL78" t="str">
        <f t="shared" si="24"/>
        <v/>
      </c>
      <c r="CM78" t="str">
        <f t="shared" si="24"/>
        <v>14h visite du grand temple</v>
      </c>
      <c r="CN78" s="27">
        <f t="shared" si="24"/>
        <v>100</v>
      </c>
      <c r="CO78" s="27">
        <f t="shared" si="24"/>
        <v>0</v>
      </c>
      <c r="CP78" s="27"/>
      <c r="CR78" t="s">
        <v>657</v>
      </c>
      <c r="CS78" s="27">
        <v>1800</v>
      </c>
      <c r="CT78" s="27">
        <v>1800</v>
      </c>
      <c r="CU78" s="65"/>
      <c r="CV78" t="str">
        <f t="shared" si="25"/>
        <v/>
      </c>
      <c r="CW78" t="str">
        <f t="shared" si="26"/>
        <v>Vol air asia pour don muang à 18h45 arrivée 20h</v>
      </c>
      <c r="CX78" s="27">
        <f t="shared" si="26"/>
        <v>1800</v>
      </c>
      <c r="CY78" s="27">
        <f t="shared" si="26"/>
        <v>1800</v>
      </c>
      <c r="CZ78" s="27"/>
      <c r="DA78" t="str">
        <f t="shared" si="27"/>
        <v/>
      </c>
      <c r="DB78" t="str">
        <f t="shared" si="28"/>
        <v>Vol air asia pour don muang à 18h45 arrivée 20h</v>
      </c>
      <c r="DC78" s="27">
        <f t="shared" si="28"/>
        <v>1800</v>
      </c>
      <c r="DD78" s="27">
        <f t="shared" si="28"/>
        <v>1800</v>
      </c>
      <c r="DE78" s="27"/>
      <c r="DF78" t="str">
        <f t="shared" si="29"/>
        <v/>
      </c>
      <c r="DG78" t="str">
        <f t="shared" si="30"/>
        <v>Vol air asia pour don muang à 18h45 arrivée 20h</v>
      </c>
      <c r="DH78" s="27">
        <f t="shared" si="30"/>
        <v>1800</v>
      </c>
      <c r="DI78" s="27">
        <f t="shared" si="30"/>
        <v>1800</v>
      </c>
      <c r="DJ78" s="27"/>
      <c r="DL78" t="s">
        <v>465</v>
      </c>
      <c r="DM78" s="27">
        <v>1600</v>
      </c>
      <c r="DN78" s="27">
        <v>0</v>
      </c>
      <c r="DP78" t="str">
        <f t="shared" si="31"/>
        <v/>
      </c>
      <c r="DQ78" t="str">
        <f t="shared" si="32"/>
        <v>Hôtel naview@prasingh</v>
      </c>
      <c r="DR78" s="27">
        <f t="shared" si="32"/>
        <v>1600</v>
      </c>
      <c r="DS78" s="27">
        <f t="shared" si="32"/>
        <v>0</v>
      </c>
      <c r="DU78" t="str">
        <f t="shared" si="33"/>
        <v/>
      </c>
      <c r="DV78" t="str">
        <f t="shared" si="33"/>
        <v>Hôtel naview@prasingh</v>
      </c>
      <c r="DW78" s="27">
        <f t="shared" si="33"/>
        <v>1600</v>
      </c>
      <c r="DX78" s="27">
        <f t="shared" si="33"/>
        <v>0</v>
      </c>
      <c r="DZ78" t="str">
        <f t="shared" si="34"/>
        <v/>
      </c>
      <c r="EA78" t="str">
        <f t="shared" si="34"/>
        <v>Hôtel naview@prasingh</v>
      </c>
      <c r="EB78" s="27">
        <f t="shared" si="34"/>
        <v>1600</v>
      </c>
      <c r="EC78" s="27">
        <f t="shared" si="34"/>
        <v>0</v>
      </c>
      <c r="EF78" t="s">
        <v>658</v>
      </c>
      <c r="EG78" s="27"/>
      <c r="EH78" s="27">
        <v>4000</v>
      </c>
      <c r="EJ78" t="str">
        <f t="shared" si="35"/>
        <v/>
      </c>
      <c r="EK78" t="str">
        <f t="shared" si="36"/>
        <v>Van de 8h à 16h30</v>
      </c>
      <c r="EL78" s="27">
        <f t="shared" si="36"/>
        <v>0</v>
      </c>
      <c r="EM78" s="27">
        <f t="shared" si="36"/>
        <v>4000</v>
      </c>
      <c r="EO78" t="str">
        <f t="shared" si="37"/>
        <v/>
      </c>
      <c r="EP78" t="str">
        <f t="shared" si="37"/>
        <v>Van de 8h à 16h30</v>
      </c>
      <c r="EQ78" s="27">
        <f t="shared" si="37"/>
        <v>0</v>
      </c>
      <c r="ER78" s="27">
        <f t="shared" si="37"/>
        <v>4000</v>
      </c>
      <c r="ET78" t="str">
        <f t="shared" si="38"/>
        <v/>
      </c>
      <c r="EU78" t="str">
        <f t="shared" si="38"/>
        <v>Van de 8h à 16h30</v>
      </c>
      <c r="EV78" s="27">
        <f t="shared" si="38"/>
        <v>0</v>
      </c>
      <c r="EW78" s="27">
        <f t="shared" si="38"/>
        <v>4000</v>
      </c>
      <c r="EZ78" t="s">
        <v>658</v>
      </c>
      <c r="FA78" s="27"/>
      <c r="FB78" s="27">
        <v>3000</v>
      </c>
      <c r="FD78" t="str">
        <f t="shared" si="39"/>
        <v/>
      </c>
      <c r="FE78" t="str">
        <f t="shared" si="40"/>
        <v>Van de 8h à 16h30</v>
      </c>
      <c r="FF78" s="27">
        <f t="shared" si="40"/>
        <v>0</v>
      </c>
      <c r="FG78" s="27">
        <f t="shared" si="40"/>
        <v>3000</v>
      </c>
      <c r="FI78" t="str">
        <f t="shared" si="41"/>
        <v/>
      </c>
      <c r="FJ78" t="str">
        <f t="shared" si="41"/>
        <v>Van de 8h à 16h30</v>
      </c>
      <c r="FK78" s="27">
        <f t="shared" si="41"/>
        <v>0</v>
      </c>
      <c r="FL78" s="27">
        <f t="shared" si="41"/>
        <v>3000</v>
      </c>
      <c r="FN78" t="str">
        <f t="shared" si="42"/>
        <v/>
      </c>
      <c r="FO78" t="str">
        <f t="shared" si="42"/>
        <v>Van de 8h à 16h30</v>
      </c>
      <c r="FP78" s="27">
        <f t="shared" si="42"/>
        <v>0</v>
      </c>
      <c r="FQ78" s="27">
        <f t="shared" si="42"/>
        <v>3000</v>
      </c>
      <c r="FS78" t="s">
        <v>658</v>
      </c>
      <c r="FT78" s="27"/>
      <c r="FU78" s="27">
        <v>3000</v>
      </c>
      <c r="FW78" t="str">
        <f t="shared" si="43"/>
        <v/>
      </c>
      <c r="FX78" t="str">
        <f t="shared" si="44"/>
        <v>Van de 8h à 16h30</v>
      </c>
      <c r="FY78" s="27">
        <f t="shared" si="44"/>
        <v>0</v>
      </c>
      <c r="FZ78" s="27">
        <f t="shared" si="44"/>
        <v>3000</v>
      </c>
      <c r="GB78" t="str">
        <f t="shared" si="45"/>
        <v/>
      </c>
      <c r="GC78" t="str">
        <f t="shared" si="45"/>
        <v>Van de 8h à 16h30</v>
      </c>
      <c r="GD78" s="27">
        <f t="shared" si="45"/>
        <v>0</v>
      </c>
      <c r="GE78" s="27">
        <f t="shared" si="45"/>
        <v>3000</v>
      </c>
      <c r="GG78" t="str">
        <f t="shared" si="46"/>
        <v/>
      </c>
      <c r="GH78" t="str">
        <f t="shared" si="46"/>
        <v>Van de 8h à 16h30</v>
      </c>
      <c r="GI78" s="27">
        <f t="shared" si="46"/>
        <v>0</v>
      </c>
      <c r="GJ78" s="27">
        <f t="shared" si="46"/>
        <v>3000</v>
      </c>
      <c r="GL78" t="s">
        <v>658</v>
      </c>
      <c r="GM78" s="27"/>
      <c r="GN78" s="27">
        <v>3000</v>
      </c>
      <c r="GP78" t="str">
        <f t="shared" si="47"/>
        <v/>
      </c>
      <c r="GQ78" t="str">
        <f t="shared" si="48"/>
        <v>Van de 8h à 16h30</v>
      </c>
      <c r="GR78" s="27">
        <f t="shared" si="48"/>
        <v>0</v>
      </c>
      <c r="GS78" s="27">
        <f t="shared" si="48"/>
        <v>3000</v>
      </c>
      <c r="GU78" t="str">
        <f t="shared" si="49"/>
        <v/>
      </c>
      <c r="GV78" t="str">
        <f t="shared" si="49"/>
        <v>Van de 8h à 16h30</v>
      </c>
      <c r="GW78" s="27">
        <f t="shared" si="49"/>
        <v>0</v>
      </c>
      <c r="GX78" s="27">
        <f t="shared" si="49"/>
        <v>3000</v>
      </c>
      <c r="GZ78" t="str">
        <f t="shared" si="50"/>
        <v/>
      </c>
      <c r="HA78" t="str">
        <f t="shared" si="50"/>
        <v>Van de 8h à 16h30</v>
      </c>
      <c r="HB78" s="27">
        <f t="shared" si="50"/>
        <v>0</v>
      </c>
      <c r="HC78" s="27">
        <f t="shared" si="50"/>
        <v>3000</v>
      </c>
      <c r="HD78" t="s">
        <v>564</v>
      </c>
      <c r="HE78" t="s">
        <v>659</v>
      </c>
      <c r="HF78">
        <v>50</v>
      </c>
      <c r="HG78" s="27">
        <v>0</v>
      </c>
      <c r="HI78" t="str">
        <f t="shared" si="51"/>
        <v>J9</v>
      </c>
      <c r="HJ78" t="str">
        <f t="shared" si="52"/>
        <v>9 à 11h sala keoku</v>
      </c>
      <c r="HK78">
        <f t="shared" si="52"/>
        <v>50</v>
      </c>
      <c r="HL78">
        <f t="shared" si="52"/>
        <v>0</v>
      </c>
      <c r="HN78" t="str">
        <f t="shared" si="53"/>
        <v>J9</v>
      </c>
      <c r="HO78" t="str">
        <f t="shared" si="53"/>
        <v>9 à 11h sala keoku</v>
      </c>
      <c r="HP78">
        <f t="shared" si="53"/>
        <v>50</v>
      </c>
      <c r="HQ78">
        <f t="shared" si="53"/>
        <v>0</v>
      </c>
      <c r="HS78" t="str">
        <f t="shared" si="54"/>
        <v>J9</v>
      </c>
      <c r="HT78" t="str">
        <f t="shared" si="54"/>
        <v>9 à 11h sala keoku</v>
      </c>
      <c r="HU78">
        <f t="shared" si="54"/>
        <v>50</v>
      </c>
      <c r="HV78">
        <f t="shared" si="54"/>
        <v>0</v>
      </c>
      <c r="HW78" t="s">
        <v>564</v>
      </c>
      <c r="HX78" t="s">
        <v>659</v>
      </c>
      <c r="HY78">
        <v>50</v>
      </c>
      <c r="HZ78" s="27">
        <v>0</v>
      </c>
      <c r="IB78" t="str">
        <f t="shared" si="55"/>
        <v>J9</v>
      </c>
      <c r="IC78" t="str">
        <f t="shared" si="56"/>
        <v>9 à 11h sala keoku</v>
      </c>
      <c r="ID78">
        <f t="shared" si="56"/>
        <v>50</v>
      </c>
      <c r="IE78">
        <f t="shared" si="56"/>
        <v>0</v>
      </c>
      <c r="IG78" t="str">
        <f t="shared" si="57"/>
        <v>J9</v>
      </c>
      <c r="IH78" t="str">
        <f t="shared" si="58"/>
        <v>9 à 11h sala keoku</v>
      </c>
      <c r="II78">
        <f t="shared" si="58"/>
        <v>50</v>
      </c>
      <c r="IJ78">
        <f t="shared" si="58"/>
        <v>0</v>
      </c>
      <c r="IL78" t="str">
        <f t="shared" si="59"/>
        <v>J9</v>
      </c>
      <c r="IM78" t="str">
        <f t="shared" si="60"/>
        <v>9 à 11h sala keoku</v>
      </c>
      <c r="IN78">
        <f t="shared" si="60"/>
        <v>50</v>
      </c>
      <c r="IO78">
        <f t="shared" si="60"/>
        <v>0</v>
      </c>
      <c r="IR78" s="25" t="s">
        <v>660</v>
      </c>
      <c r="IV78">
        <v>70</v>
      </c>
      <c r="IW78" s="27">
        <v>70</v>
      </c>
      <c r="IX78" s="27"/>
      <c r="IZ78" t="str">
        <f t="shared" si="61"/>
        <v>Ferry (long tail) pour Koh Jum - 45mn arrivée hôtel vers 13h30</v>
      </c>
      <c r="JD78" s="27">
        <f t="shared" si="62"/>
        <v>70</v>
      </c>
      <c r="JE78" s="65">
        <f t="shared" si="62"/>
        <v>70</v>
      </c>
      <c r="JH78" t="str">
        <f t="shared" si="63"/>
        <v>Ferry (long tail) pour Koh Jum - 45mn arrivée hôtel vers 13h30</v>
      </c>
      <c r="JL78" s="27">
        <f t="shared" si="64"/>
        <v>70</v>
      </c>
      <c r="JM78" s="65">
        <f t="shared" si="64"/>
        <v>70</v>
      </c>
      <c r="JP78" t="str">
        <f t="shared" si="65"/>
        <v>Ferry (long tail) pour Koh Jum - 45mn arrivée hôtel vers 13h30</v>
      </c>
      <c r="JT78" s="27">
        <f t="shared" si="66"/>
        <v>70</v>
      </c>
      <c r="JU78" s="65">
        <f t="shared" si="66"/>
        <v>70</v>
      </c>
      <c r="JX78" s="25" t="s">
        <v>661</v>
      </c>
      <c r="KA78" s="27"/>
      <c r="KB78" s="27"/>
      <c r="KD78" s="25" t="s">
        <v>661</v>
      </c>
      <c r="KF78" s="27">
        <f t="shared" si="67"/>
        <v>0</v>
      </c>
      <c r="KG78" s="65">
        <f t="shared" si="67"/>
        <v>0</v>
      </c>
      <c r="KJ78" s="25" t="s">
        <v>661</v>
      </c>
      <c r="KL78" s="27">
        <f t="shared" si="68"/>
        <v>0</v>
      </c>
      <c r="KM78" s="65">
        <f t="shared" si="68"/>
        <v>0</v>
      </c>
      <c r="KP78" s="25" t="s">
        <v>661</v>
      </c>
      <c r="KR78" s="27">
        <f t="shared" si="69"/>
        <v>0</v>
      </c>
      <c r="KS78" s="65">
        <f t="shared" si="69"/>
        <v>0</v>
      </c>
      <c r="KV78" t="s">
        <v>408</v>
      </c>
      <c r="KY78" s="27"/>
      <c r="KZ78" s="27"/>
      <c r="LB78" t="s">
        <v>408</v>
      </c>
      <c r="LD78" s="27">
        <f t="shared" si="117"/>
        <v>0</v>
      </c>
      <c r="LE78" s="65">
        <f t="shared" si="117"/>
        <v>0</v>
      </c>
      <c r="LH78" t="str">
        <f t="shared" si="71"/>
        <v>12h30 à 13h30 visite wat pa phukon</v>
      </c>
      <c r="LJ78" s="27">
        <f t="shared" si="118"/>
        <v>0</v>
      </c>
      <c r="LK78" s="65">
        <f t="shared" si="118"/>
        <v>0</v>
      </c>
      <c r="LN78" t="str">
        <f t="shared" si="73"/>
        <v>12h30 à 13h30 visite wat pa phukon</v>
      </c>
      <c r="LP78" s="27">
        <f t="shared" si="119"/>
        <v>0</v>
      </c>
      <c r="LQ78" s="65">
        <f t="shared" si="119"/>
        <v>0</v>
      </c>
      <c r="LT78" t="s">
        <v>408</v>
      </c>
      <c r="LW78" s="27"/>
      <c r="LX78" s="27"/>
      <c r="LZ78" t="str">
        <f t="shared" si="75"/>
        <v>12h30 à 13h30 visite wat pa phukon</v>
      </c>
      <c r="MB78" s="27">
        <f t="shared" si="120"/>
        <v>0</v>
      </c>
      <c r="MC78" s="65">
        <f t="shared" si="120"/>
        <v>0</v>
      </c>
      <c r="MF78" t="str">
        <f t="shared" si="77"/>
        <v>12h30 à 13h30 visite wat pa phukon</v>
      </c>
      <c r="MH78" s="27">
        <f t="shared" si="121"/>
        <v>0</v>
      </c>
      <c r="MI78" s="65">
        <f t="shared" si="121"/>
        <v>0</v>
      </c>
      <c r="ML78" t="str">
        <f t="shared" si="79"/>
        <v>12h30 à 13h30 visite wat pa phukon</v>
      </c>
      <c r="MN78" s="27">
        <f t="shared" si="122"/>
        <v>0</v>
      </c>
      <c r="MO78" s="65">
        <f t="shared" si="122"/>
        <v>0</v>
      </c>
      <c r="MQ78" t="s">
        <v>571</v>
      </c>
      <c r="MW78" t="str">
        <f t="shared" si="81"/>
        <v>Repas et hôtel compris</v>
      </c>
      <c r="MY78" s="27">
        <f t="shared" si="82"/>
        <v>0</v>
      </c>
      <c r="MZ78" s="65">
        <f t="shared" si="82"/>
        <v>0</v>
      </c>
      <c r="NC78" t="str">
        <f t="shared" si="83"/>
        <v>Repas et hôtel compris</v>
      </c>
      <c r="NE78" s="27">
        <f t="shared" si="84"/>
        <v>0</v>
      </c>
      <c r="NF78" s="65">
        <f t="shared" si="84"/>
        <v>0</v>
      </c>
      <c r="NI78" t="str">
        <f t="shared" si="85"/>
        <v>Repas et hôtel compris</v>
      </c>
      <c r="NK78" s="27">
        <f t="shared" si="86"/>
        <v>0</v>
      </c>
      <c r="NL78" s="65">
        <f t="shared" si="86"/>
        <v>0</v>
      </c>
      <c r="NN78" t="s">
        <v>507</v>
      </c>
      <c r="NP78" s="27">
        <v>1600</v>
      </c>
      <c r="NQ78" s="65">
        <v>0</v>
      </c>
      <c r="NT78" t="str">
        <f t="shared" si="87"/>
        <v>naview prasingh</v>
      </c>
      <c r="NV78" s="27">
        <f t="shared" si="88"/>
        <v>1600</v>
      </c>
      <c r="NW78" s="65">
        <f t="shared" si="88"/>
        <v>0</v>
      </c>
      <c r="NZ78" t="str">
        <f t="shared" si="89"/>
        <v>naview prasingh</v>
      </c>
      <c r="OB78" s="27">
        <f t="shared" si="90"/>
        <v>1600</v>
      </c>
      <c r="OC78" s="65">
        <f t="shared" si="90"/>
        <v>0</v>
      </c>
      <c r="OF78" t="str">
        <f t="shared" si="91"/>
        <v>naview prasingh</v>
      </c>
      <c r="OH78" s="27">
        <f t="shared" si="92"/>
        <v>1600</v>
      </c>
      <c r="OI78" s="65">
        <f t="shared" si="92"/>
        <v>0</v>
      </c>
      <c r="OK78" t="s">
        <v>593</v>
      </c>
      <c r="OL78" s="25" t="s">
        <v>545</v>
      </c>
      <c r="ON78" s="27">
        <v>3700</v>
      </c>
      <c r="OO78" s="27">
        <v>3700</v>
      </c>
      <c r="OQ78" t="s">
        <v>593</v>
      </c>
      <c r="OR78" t="str">
        <f t="shared" si="93"/>
        <v>Départ 9h30 de l'hôtel pour Air Asia départ 11h10 arrivée surat thani 13h</v>
      </c>
      <c r="OT78" s="27">
        <f t="shared" si="94"/>
        <v>3700</v>
      </c>
      <c r="OU78" s="65">
        <f t="shared" si="94"/>
        <v>3700</v>
      </c>
      <c r="OW78" t="s">
        <v>593</v>
      </c>
      <c r="OX78" t="str">
        <f t="shared" si="95"/>
        <v>Départ 9h30 de l'hôtel pour Air Asia départ 11h10 arrivée surat thani 13h</v>
      </c>
      <c r="OZ78" s="27">
        <f t="shared" si="96"/>
        <v>3700</v>
      </c>
      <c r="PA78" s="65">
        <f t="shared" si="96"/>
        <v>3700</v>
      </c>
      <c r="PC78" t="s">
        <v>593</v>
      </c>
      <c r="PD78" t="str">
        <f t="shared" si="97"/>
        <v>Départ 9h30 de l'hôtel pour Air Asia départ 11h10 arrivée surat thani 13h</v>
      </c>
      <c r="PF78" s="27">
        <f t="shared" si="98"/>
        <v>3700</v>
      </c>
      <c r="PG78" s="65">
        <f t="shared" si="98"/>
        <v>3700</v>
      </c>
      <c r="PJ78" t="s">
        <v>630</v>
      </c>
      <c r="PL78" s="27"/>
      <c r="PM78" s="27"/>
      <c r="PP78" t="str">
        <f t="shared" si="99"/>
        <v>Retour hotel vers 16h30</v>
      </c>
      <c r="PR78">
        <f t="shared" si="100"/>
        <v>0</v>
      </c>
      <c r="PS78">
        <f t="shared" si="100"/>
        <v>0</v>
      </c>
      <c r="PV78" t="str">
        <f t="shared" si="101"/>
        <v>Retour hotel vers 16h30</v>
      </c>
      <c r="PX78">
        <f t="shared" si="102"/>
        <v>0</v>
      </c>
      <c r="PY78">
        <f t="shared" si="102"/>
        <v>0</v>
      </c>
      <c r="QB78" t="str">
        <f t="shared" si="103"/>
        <v>Retour hotel vers 16h30</v>
      </c>
      <c r="QD78">
        <f t="shared" si="104"/>
        <v>0</v>
      </c>
      <c r="QE78">
        <f t="shared" si="104"/>
        <v>0</v>
      </c>
      <c r="QH78" t="s">
        <v>662</v>
      </c>
      <c r="QI78" s="27"/>
      <c r="QJ78" s="27"/>
      <c r="QN78" t="str">
        <f t="shared" si="105"/>
        <v>Départ à 9h pour Alcidini winery</v>
      </c>
      <c r="QO78">
        <f t="shared" si="105"/>
        <v>0</v>
      </c>
      <c r="QP78">
        <f t="shared" si="105"/>
        <v>0</v>
      </c>
      <c r="QT78" t="str">
        <f t="shared" si="106"/>
        <v>Départ à 9h pour Alcidini winery</v>
      </c>
      <c r="QU78">
        <f t="shared" si="106"/>
        <v>0</v>
      </c>
      <c r="QV78">
        <f t="shared" si="106"/>
        <v>0</v>
      </c>
      <c r="QZ78" t="str">
        <f t="shared" si="107"/>
        <v>Départ à 9h pour Alcidini winery</v>
      </c>
      <c r="RA78">
        <f t="shared" si="107"/>
        <v>0</v>
      </c>
      <c r="RB78">
        <f t="shared" si="107"/>
        <v>0</v>
      </c>
      <c r="RD78" t="s">
        <v>662</v>
      </c>
      <c r="RE78" s="27"/>
      <c r="RF78" s="27"/>
      <c r="RI78" t="str">
        <f t="shared" si="108"/>
        <v>Départ à 9h pour Alcidini winery</v>
      </c>
      <c r="RJ78">
        <f t="shared" si="108"/>
        <v>0</v>
      </c>
      <c r="RK78">
        <f t="shared" si="108"/>
        <v>0</v>
      </c>
      <c r="RN78" t="str">
        <f t="shared" si="109"/>
        <v>Départ à 9h pour Alcidini winery</v>
      </c>
      <c r="RO78">
        <f t="shared" si="109"/>
        <v>0</v>
      </c>
      <c r="RP78">
        <f t="shared" si="109"/>
        <v>0</v>
      </c>
      <c r="RS78" t="str">
        <f t="shared" si="110"/>
        <v>Départ à 9h pour Alcidini winery</v>
      </c>
      <c r="RT78">
        <f t="shared" si="110"/>
        <v>0</v>
      </c>
      <c r="RU78">
        <f t="shared" si="110"/>
        <v>0</v>
      </c>
      <c r="RW78" t="s">
        <v>397</v>
      </c>
      <c r="RX78" s="65"/>
      <c r="RY78" s="65"/>
      <c r="SA78">
        <f t="shared" si="111"/>
        <v>0</v>
      </c>
      <c r="SB78" t="str">
        <f t="shared" si="111"/>
        <v xml:space="preserve">Visite de 9h30 à 10h30 </v>
      </c>
      <c r="SC78">
        <f t="shared" si="111"/>
        <v>0</v>
      </c>
      <c r="SD78">
        <f t="shared" si="111"/>
        <v>0</v>
      </c>
      <c r="SF78">
        <f t="shared" si="112"/>
        <v>0</v>
      </c>
      <c r="SG78" t="str">
        <f t="shared" si="112"/>
        <v xml:space="preserve">Visite de 9h30 à 10h30 </v>
      </c>
      <c r="SH78">
        <f t="shared" si="112"/>
        <v>0</v>
      </c>
      <c r="SI78">
        <f t="shared" si="112"/>
        <v>0</v>
      </c>
      <c r="SK78">
        <f t="shared" si="113"/>
        <v>0</v>
      </c>
      <c r="SL78" t="str">
        <f t="shared" si="113"/>
        <v xml:space="preserve">Visite de 9h30 à 10h30 </v>
      </c>
      <c r="SM78">
        <f t="shared" si="113"/>
        <v>0</v>
      </c>
      <c r="SN78">
        <f t="shared" si="113"/>
        <v>0</v>
      </c>
      <c r="SR78" s="25" t="s">
        <v>283</v>
      </c>
      <c r="SS78" s="65">
        <v>50</v>
      </c>
      <c r="ST78" s="65"/>
      <c r="SW78" t="str">
        <f t="shared" si="114"/>
        <v>13h30 sala keoku</v>
      </c>
      <c r="SX78">
        <f t="shared" si="114"/>
        <v>50</v>
      </c>
      <c r="SY78">
        <f t="shared" si="114"/>
        <v>0</v>
      </c>
      <c r="TB78" t="str">
        <f t="shared" si="115"/>
        <v>13h30 sala keoku</v>
      </c>
      <c r="TC78">
        <f t="shared" si="115"/>
        <v>50</v>
      </c>
      <c r="TD78">
        <f t="shared" si="115"/>
        <v>0</v>
      </c>
      <c r="TG78" t="str">
        <f t="shared" si="116"/>
        <v>13h30 sala keoku</v>
      </c>
      <c r="TH78">
        <f t="shared" si="116"/>
        <v>50</v>
      </c>
      <c r="TI78">
        <f t="shared" si="116"/>
        <v>0</v>
      </c>
    </row>
    <row r="79" spans="1:529" x14ac:dyDescent="0.25">
      <c r="B79" s="26" t="s">
        <v>663</v>
      </c>
      <c r="C79" s="26"/>
      <c r="D79" s="26"/>
      <c r="E79" s="26"/>
      <c r="F79" s="26" t="s">
        <v>25</v>
      </c>
      <c r="G79" s="72">
        <f>+G78+G76+(F87*G81)+(F86*(G81/2))</f>
        <v>5637.4618900000005</v>
      </c>
      <c r="H79" s="25"/>
      <c r="J79" s="26" t="s">
        <v>663</v>
      </c>
      <c r="K79" s="26"/>
      <c r="L79" s="26"/>
      <c r="M79" s="26"/>
      <c r="N79" s="26" t="s">
        <v>25</v>
      </c>
      <c r="O79" s="72">
        <f>+O78+O76+(N87*O81)+(N86*(O81/2))</f>
        <v>4524.9328700000005</v>
      </c>
      <c r="P79" s="72"/>
      <c r="R79" s="26" t="s">
        <v>663</v>
      </c>
      <c r="S79" s="26"/>
      <c r="T79" s="26"/>
      <c r="U79" s="26"/>
      <c r="V79" s="26" t="s">
        <v>25</v>
      </c>
      <c r="W79" s="72">
        <f>+W78+W76+(V87*W81)+(V86*(W81/2))</f>
        <v>3541.3538499999995</v>
      </c>
      <c r="X79" s="65"/>
      <c r="Z79" s="26" t="s">
        <v>663</v>
      </c>
      <c r="AA79" s="26"/>
      <c r="AB79" s="26"/>
      <c r="AC79" s="26"/>
      <c r="AD79" s="26" t="s">
        <v>25</v>
      </c>
      <c r="AE79" s="72">
        <f>+AE78+AE76+(AD87*AE81)+(AD86*(AE81/2))</f>
        <v>2557.7748299999998</v>
      </c>
      <c r="AF79" t="s">
        <v>664</v>
      </c>
      <c r="AG79" t="s">
        <v>440</v>
      </c>
      <c r="AI79" s="27">
        <v>0</v>
      </c>
      <c r="AJ79" s="27">
        <v>0</v>
      </c>
      <c r="AK79" s="27"/>
      <c r="AL79" t="str">
        <f t="shared" si="8"/>
        <v>J12</v>
      </c>
      <c r="AM79" t="str">
        <f t="shared" si="9"/>
        <v>Activités à la carte payables à part (voir desc.)</v>
      </c>
      <c r="AO79" s="27">
        <f t="shared" si="10"/>
        <v>0</v>
      </c>
      <c r="AP79" s="27">
        <f t="shared" si="10"/>
        <v>0</v>
      </c>
      <c r="AQ79" s="27"/>
      <c r="AR79" t="str">
        <f t="shared" si="11"/>
        <v>J12</v>
      </c>
      <c r="AS79" t="str">
        <f t="shared" si="11"/>
        <v>Activités à la carte payables à part (voir desc.)</v>
      </c>
      <c r="AU79" s="27">
        <f t="shared" si="12"/>
        <v>0</v>
      </c>
      <c r="AV79" s="27">
        <f t="shared" si="12"/>
        <v>0</v>
      </c>
      <c r="AW79" s="27"/>
      <c r="AX79" t="str">
        <f t="shared" si="13"/>
        <v>J12</v>
      </c>
      <c r="AY79" t="str">
        <f t="shared" si="13"/>
        <v>Activités à la carte payables à part (voir desc.)</v>
      </c>
      <c r="BA79" s="27">
        <f t="shared" si="14"/>
        <v>0</v>
      </c>
      <c r="BB79" s="27">
        <f t="shared" si="14"/>
        <v>0</v>
      </c>
      <c r="BC79" s="27" t="s">
        <v>25</v>
      </c>
      <c r="BE79" t="s">
        <v>665</v>
      </c>
      <c r="BG79" s="27">
        <v>0</v>
      </c>
      <c r="BH79" s="65"/>
      <c r="BI79" t="str">
        <f t="shared" si="15"/>
        <v/>
      </c>
      <c r="BJ79" t="str">
        <f t="shared" si="16"/>
        <v>Marché de nuit</v>
      </c>
      <c r="BK79" s="27">
        <f t="shared" si="16"/>
        <v>0</v>
      </c>
      <c r="BL79" s="27">
        <f t="shared" si="16"/>
        <v>0</v>
      </c>
      <c r="BM79" s="27"/>
      <c r="BN79" t="str">
        <f t="shared" si="17"/>
        <v/>
      </c>
      <c r="BO79" t="str">
        <f t="shared" si="17"/>
        <v>Marché de nuit</v>
      </c>
      <c r="BP79" s="27">
        <f t="shared" si="17"/>
        <v>0</v>
      </c>
      <c r="BQ79" s="27">
        <f t="shared" si="17"/>
        <v>0</v>
      </c>
      <c r="BR79" s="27"/>
      <c r="BS79" s="27" t="str">
        <f t="shared" si="18"/>
        <v/>
      </c>
      <c r="BT79" t="str">
        <f t="shared" si="18"/>
        <v>Marché de nuit</v>
      </c>
      <c r="BU79" s="27">
        <f t="shared" si="18"/>
        <v>0</v>
      </c>
      <c r="BV79" s="27">
        <f t="shared" si="18"/>
        <v>0</v>
      </c>
      <c r="BX79" t="s">
        <v>540</v>
      </c>
      <c r="BY79" s="27">
        <v>100</v>
      </c>
      <c r="CA79" s="65"/>
      <c r="CB79" t="str">
        <f t="shared" si="19"/>
        <v/>
      </c>
      <c r="CC79" t="str">
        <f t="shared" si="20"/>
        <v>Fin d'après midi : bamboo bridge + sœurs tisserandes</v>
      </c>
      <c r="CD79" s="27">
        <f t="shared" si="20"/>
        <v>100</v>
      </c>
      <c r="CE79" s="27">
        <f t="shared" si="20"/>
        <v>0</v>
      </c>
      <c r="CF79" s="27"/>
      <c r="CG79" t="str">
        <f t="shared" si="21"/>
        <v/>
      </c>
      <c r="CH79" t="str">
        <f t="shared" si="21"/>
        <v>Fin d'après midi : bamboo bridge + sœurs tisserandes</v>
      </c>
      <c r="CI79" s="27">
        <f t="shared" si="22"/>
        <v>100</v>
      </c>
      <c r="CJ79" s="27">
        <f t="shared" si="23"/>
        <v>0</v>
      </c>
      <c r="CK79" s="27"/>
      <c r="CL79" t="str">
        <f t="shared" si="24"/>
        <v/>
      </c>
      <c r="CM79" t="str">
        <f t="shared" si="24"/>
        <v>Fin d'après midi : bamboo bridge + sœurs tisserandes</v>
      </c>
      <c r="CN79" s="27">
        <f t="shared" si="24"/>
        <v>100</v>
      </c>
      <c r="CO79" s="27">
        <f t="shared" si="24"/>
        <v>0</v>
      </c>
      <c r="CP79" s="27"/>
      <c r="CR79" t="s">
        <v>666</v>
      </c>
      <c r="CS79" s="27">
        <v>1200</v>
      </c>
      <c r="CT79" s="27">
        <v>0</v>
      </c>
      <c r="CU79" s="65"/>
      <c r="CV79" t="str">
        <f t="shared" si="25"/>
        <v/>
      </c>
      <c r="CW79" t="str">
        <f t="shared" si="26"/>
        <v>ZZZ hostel don muang</v>
      </c>
      <c r="CX79" s="27">
        <f t="shared" si="26"/>
        <v>1200</v>
      </c>
      <c r="CY79" s="27">
        <f t="shared" si="26"/>
        <v>0</v>
      </c>
      <c r="CZ79" s="27"/>
      <c r="DA79" t="str">
        <f t="shared" si="27"/>
        <v/>
      </c>
      <c r="DB79" t="str">
        <f t="shared" si="28"/>
        <v>ZZZ hostel don muang</v>
      </c>
      <c r="DC79" s="27">
        <f t="shared" si="28"/>
        <v>1200</v>
      </c>
      <c r="DD79" s="27">
        <f t="shared" si="28"/>
        <v>0</v>
      </c>
      <c r="DE79" s="27"/>
      <c r="DF79" t="str">
        <f t="shared" si="29"/>
        <v/>
      </c>
      <c r="DG79" t="str">
        <f t="shared" si="30"/>
        <v>ZZZ hostel don muang</v>
      </c>
      <c r="DH79" s="27">
        <f t="shared" si="30"/>
        <v>1200</v>
      </c>
      <c r="DI79" s="27">
        <f t="shared" si="30"/>
        <v>0</v>
      </c>
      <c r="DJ79" s="27"/>
      <c r="DK79" t="s">
        <v>564</v>
      </c>
      <c r="DL79" t="s">
        <v>667</v>
      </c>
      <c r="DM79">
        <v>0</v>
      </c>
      <c r="DN79">
        <v>8000</v>
      </c>
      <c r="DP79" t="str">
        <f t="shared" si="31"/>
        <v>J9</v>
      </c>
      <c r="DQ79" t="str">
        <f t="shared" si="32"/>
        <v>Départ de l'hôtel à 8h pour le bus pour Chiang Khong (van)</v>
      </c>
      <c r="DR79" s="27">
        <f t="shared" si="32"/>
        <v>0</v>
      </c>
      <c r="DS79" s="27">
        <v>4000</v>
      </c>
      <c r="DU79" t="str">
        <f t="shared" si="33"/>
        <v>J9</v>
      </c>
      <c r="DV79" t="str">
        <f t="shared" si="33"/>
        <v>Départ de l'hôtel à 8h pour le bus pour Chiang Khong (van)</v>
      </c>
      <c r="DW79" s="27">
        <f t="shared" si="33"/>
        <v>0</v>
      </c>
      <c r="DX79" s="27">
        <f t="shared" si="33"/>
        <v>4000</v>
      </c>
      <c r="DZ79" t="str">
        <f t="shared" si="34"/>
        <v>J9</v>
      </c>
      <c r="EA79" t="str">
        <f t="shared" si="34"/>
        <v>Départ de l'hôtel à 8h pour le bus pour Chiang Khong (van)</v>
      </c>
      <c r="EB79" s="27">
        <f t="shared" si="34"/>
        <v>0</v>
      </c>
      <c r="EC79" s="27">
        <f t="shared" si="34"/>
        <v>4000</v>
      </c>
      <c r="EF79" t="s">
        <v>495</v>
      </c>
      <c r="EG79" s="27"/>
      <c r="EH79" s="27">
        <v>0</v>
      </c>
      <c r="EJ79" t="str">
        <f t="shared" si="35"/>
        <v/>
      </c>
      <c r="EK79" t="str">
        <f t="shared" si="36"/>
        <v>Déjeuner ferme orchidées</v>
      </c>
      <c r="EL79" s="27">
        <f t="shared" si="36"/>
        <v>0</v>
      </c>
      <c r="EM79" s="27">
        <f t="shared" si="36"/>
        <v>0</v>
      </c>
      <c r="EO79" t="str">
        <f t="shared" si="37"/>
        <v/>
      </c>
      <c r="EP79" t="str">
        <f t="shared" si="37"/>
        <v>Déjeuner ferme orchidées</v>
      </c>
      <c r="EQ79" s="27">
        <f t="shared" si="37"/>
        <v>0</v>
      </c>
      <c r="ER79" s="27">
        <f t="shared" si="37"/>
        <v>0</v>
      </c>
      <c r="ET79" t="str">
        <f t="shared" si="38"/>
        <v/>
      </c>
      <c r="EU79" t="str">
        <f t="shared" si="38"/>
        <v>Déjeuner ferme orchidées</v>
      </c>
      <c r="EV79" s="27">
        <f t="shared" si="38"/>
        <v>0</v>
      </c>
      <c r="EW79" s="27">
        <f t="shared" si="38"/>
        <v>0</v>
      </c>
      <c r="EZ79" t="s">
        <v>495</v>
      </c>
      <c r="FA79" s="27"/>
      <c r="FB79" s="27">
        <v>0</v>
      </c>
      <c r="FD79" t="str">
        <f t="shared" si="39"/>
        <v/>
      </c>
      <c r="FE79" t="str">
        <f t="shared" si="40"/>
        <v>Déjeuner ferme orchidées</v>
      </c>
      <c r="FF79" s="27">
        <f t="shared" si="40"/>
        <v>0</v>
      </c>
      <c r="FG79" s="27">
        <f t="shared" si="40"/>
        <v>0</v>
      </c>
      <c r="FI79" t="str">
        <f t="shared" si="41"/>
        <v/>
      </c>
      <c r="FJ79" t="str">
        <f t="shared" si="41"/>
        <v>Déjeuner ferme orchidées</v>
      </c>
      <c r="FK79" s="27">
        <f t="shared" si="41"/>
        <v>0</v>
      </c>
      <c r="FL79" s="27">
        <f t="shared" si="41"/>
        <v>0</v>
      </c>
      <c r="FN79" t="str">
        <f t="shared" si="42"/>
        <v/>
      </c>
      <c r="FO79" t="str">
        <f t="shared" si="42"/>
        <v>Déjeuner ferme orchidées</v>
      </c>
      <c r="FP79" s="27">
        <f t="shared" si="42"/>
        <v>0</v>
      </c>
      <c r="FQ79" s="27">
        <f t="shared" si="42"/>
        <v>0</v>
      </c>
      <c r="FS79" t="s">
        <v>495</v>
      </c>
      <c r="FT79" s="27"/>
      <c r="FU79" s="27">
        <v>0</v>
      </c>
      <c r="FW79" t="str">
        <f t="shared" si="43"/>
        <v/>
      </c>
      <c r="FX79" t="str">
        <f t="shared" si="44"/>
        <v>Déjeuner ferme orchidées</v>
      </c>
      <c r="FY79" s="27">
        <f t="shared" si="44"/>
        <v>0</v>
      </c>
      <c r="FZ79" s="27">
        <f t="shared" si="44"/>
        <v>0</v>
      </c>
      <c r="GB79" t="str">
        <f t="shared" si="45"/>
        <v/>
      </c>
      <c r="GC79" t="str">
        <f t="shared" si="45"/>
        <v>Déjeuner ferme orchidées</v>
      </c>
      <c r="GD79" s="27">
        <f t="shared" si="45"/>
        <v>0</v>
      </c>
      <c r="GE79" s="27">
        <f t="shared" si="45"/>
        <v>0</v>
      </c>
      <c r="GG79" t="str">
        <f t="shared" si="46"/>
        <v/>
      </c>
      <c r="GH79" t="str">
        <f t="shared" si="46"/>
        <v>Déjeuner ferme orchidées</v>
      </c>
      <c r="GI79" s="27">
        <f t="shared" si="46"/>
        <v>0</v>
      </c>
      <c r="GJ79" s="27">
        <f t="shared" si="46"/>
        <v>0</v>
      </c>
      <c r="GL79" t="s">
        <v>495</v>
      </c>
      <c r="GM79" s="27"/>
      <c r="GN79" s="27">
        <v>0</v>
      </c>
      <c r="GP79" t="str">
        <f t="shared" si="47"/>
        <v/>
      </c>
      <c r="GQ79" t="str">
        <f t="shared" si="48"/>
        <v>Déjeuner ferme orchidées</v>
      </c>
      <c r="GR79" s="27">
        <f t="shared" si="48"/>
        <v>0</v>
      </c>
      <c r="GS79" s="27">
        <f t="shared" si="48"/>
        <v>0</v>
      </c>
      <c r="GU79" t="str">
        <f t="shared" si="49"/>
        <v/>
      </c>
      <c r="GV79" t="str">
        <f t="shared" si="49"/>
        <v>Déjeuner ferme orchidées</v>
      </c>
      <c r="GW79" s="27">
        <f t="shared" si="49"/>
        <v>0</v>
      </c>
      <c r="GX79" s="27">
        <f t="shared" si="49"/>
        <v>0</v>
      </c>
      <c r="GZ79" t="str">
        <f t="shared" si="50"/>
        <v/>
      </c>
      <c r="HA79" t="str">
        <f t="shared" si="50"/>
        <v>Déjeuner ferme orchidées</v>
      </c>
      <c r="HB79" s="27">
        <f t="shared" si="50"/>
        <v>0</v>
      </c>
      <c r="HC79" s="27">
        <f t="shared" si="50"/>
        <v>0</v>
      </c>
      <c r="HE79" t="s">
        <v>668</v>
      </c>
      <c r="HG79">
        <v>0</v>
      </c>
      <c r="HI79" t="str">
        <f t="shared" si="51"/>
        <v/>
      </c>
      <c r="HJ79" t="str">
        <f t="shared" si="52"/>
        <v>11h30 déjeuner restaurant vietnamien</v>
      </c>
      <c r="HK79">
        <f t="shared" si="52"/>
        <v>0</v>
      </c>
      <c r="HL79">
        <f t="shared" si="52"/>
        <v>0</v>
      </c>
      <c r="HN79" t="str">
        <f t="shared" si="53"/>
        <v/>
      </c>
      <c r="HO79" t="str">
        <f t="shared" si="53"/>
        <v>11h30 déjeuner restaurant vietnamien</v>
      </c>
      <c r="HP79">
        <f t="shared" si="53"/>
        <v>0</v>
      </c>
      <c r="HQ79">
        <f t="shared" si="53"/>
        <v>0</v>
      </c>
      <c r="HS79" t="str">
        <f t="shared" si="54"/>
        <v/>
      </c>
      <c r="HT79" t="str">
        <f t="shared" si="54"/>
        <v>11h30 déjeuner restaurant vietnamien</v>
      </c>
      <c r="HU79">
        <f t="shared" si="54"/>
        <v>0</v>
      </c>
      <c r="HV79">
        <f t="shared" si="54"/>
        <v>0</v>
      </c>
      <c r="HX79" t="s">
        <v>668</v>
      </c>
      <c r="HZ79">
        <v>0</v>
      </c>
      <c r="IB79" t="str">
        <f t="shared" si="55"/>
        <v/>
      </c>
      <c r="IC79" t="str">
        <f t="shared" si="56"/>
        <v>11h30 déjeuner restaurant vietnamien</v>
      </c>
      <c r="ID79">
        <f t="shared" si="56"/>
        <v>0</v>
      </c>
      <c r="IE79">
        <f t="shared" si="56"/>
        <v>0</v>
      </c>
      <c r="IG79" t="str">
        <f t="shared" si="57"/>
        <v/>
      </c>
      <c r="IH79" t="str">
        <f t="shared" si="58"/>
        <v>11h30 déjeuner restaurant vietnamien</v>
      </c>
      <c r="II79">
        <f t="shared" si="58"/>
        <v>0</v>
      </c>
      <c r="IJ79">
        <f t="shared" si="58"/>
        <v>0</v>
      </c>
      <c r="IL79" t="str">
        <f t="shared" si="59"/>
        <v/>
      </c>
      <c r="IM79" t="str">
        <f t="shared" si="60"/>
        <v>11h30 déjeuner restaurant vietnamien</v>
      </c>
      <c r="IN79">
        <f t="shared" si="60"/>
        <v>0</v>
      </c>
      <c r="IO79">
        <f t="shared" si="60"/>
        <v>0</v>
      </c>
      <c r="IR79" s="25" t="s">
        <v>669</v>
      </c>
      <c r="IV79">
        <v>1200</v>
      </c>
      <c r="IW79" s="27">
        <v>1200</v>
      </c>
      <c r="IX79" s="27"/>
      <c r="IZ79" t="str">
        <f t="shared" si="61"/>
        <v>hotel friendly koh jum</v>
      </c>
      <c r="JD79" s="27">
        <f t="shared" si="62"/>
        <v>1200</v>
      </c>
      <c r="JE79" s="65">
        <f t="shared" si="62"/>
        <v>1200</v>
      </c>
      <c r="JH79" t="str">
        <f t="shared" si="63"/>
        <v>hotel friendly koh jum</v>
      </c>
      <c r="JL79" s="27">
        <f t="shared" si="64"/>
        <v>1200</v>
      </c>
      <c r="JM79" s="65">
        <f t="shared" si="64"/>
        <v>1200</v>
      </c>
      <c r="JP79" t="str">
        <f t="shared" si="65"/>
        <v>hotel friendly koh jum</v>
      </c>
      <c r="JT79" s="27">
        <f t="shared" si="66"/>
        <v>1200</v>
      </c>
      <c r="JU79" s="65">
        <f t="shared" si="66"/>
        <v>1200</v>
      </c>
      <c r="JX79" t="s">
        <v>670</v>
      </c>
      <c r="JZ79" s="27"/>
      <c r="KA79" s="27"/>
      <c r="KB79" s="27"/>
      <c r="KD79" t="s">
        <v>670</v>
      </c>
      <c r="KF79" s="27">
        <f t="shared" si="67"/>
        <v>0</v>
      </c>
      <c r="KG79" s="65">
        <f t="shared" si="67"/>
        <v>0</v>
      </c>
      <c r="KJ79" t="s">
        <v>670</v>
      </c>
      <c r="KL79" s="27">
        <f t="shared" si="68"/>
        <v>0</v>
      </c>
      <c r="KM79" s="65">
        <f t="shared" si="68"/>
        <v>0</v>
      </c>
      <c r="KP79" t="s">
        <v>670</v>
      </c>
      <c r="KR79" s="27">
        <f t="shared" si="69"/>
        <v>0</v>
      </c>
      <c r="KS79" s="65">
        <f t="shared" si="69"/>
        <v>0</v>
      </c>
      <c r="KV79" t="s">
        <v>415</v>
      </c>
      <c r="KY79" s="27">
        <v>0</v>
      </c>
      <c r="KZ79" s="27"/>
      <c r="LB79" t="s">
        <v>415</v>
      </c>
      <c r="LD79" s="27">
        <f t="shared" si="117"/>
        <v>0</v>
      </c>
      <c r="LE79" s="65">
        <f t="shared" si="117"/>
        <v>0</v>
      </c>
      <c r="LH79" t="str">
        <f t="shared" si="71"/>
        <v>13h30 à 14h30 déjeuner sur place</v>
      </c>
      <c r="LJ79" s="27">
        <f t="shared" si="118"/>
        <v>0</v>
      </c>
      <c r="LK79" s="65">
        <f t="shared" si="118"/>
        <v>0</v>
      </c>
      <c r="LN79" t="str">
        <f t="shared" si="73"/>
        <v>13h30 à 14h30 déjeuner sur place</v>
      </c>
      <c r="LP79" s="27">
        <f t="shared" si="119"/>
        <v>0</v>
      </c>
      <c r="LQ79" s="65">
        <f t="shared" si="119"/>
        <v>0</v>
      </c>
      <c r="LT79" t="s">
        <v>415</v>
      </c>
      <c r="LW79" s="27">
        <v>0</v>
      </c>
      <c r="LX79" s="27"/>
      <c r="LZ79" t="str">
        <f t="shared" si="75"/>
        <v>13h30 à 14h30 déjeuner sur place</v>
      </c>
      <c r="MB79" s="27">
        <f t="shared" si="120"/>
        <v>0</v>
      </c>
      <c r="MC79" s="65">
        <f t="shared" si="120"/>
        <v>0</v>
      </c>
      <c r="MF79" t="str">
        <f t="shared" si="77"/>
        <v>13h30 à 14h30 déjeuner sur place</v>
      </c>
      <c r="MH79" s="27">
        <f t="shared" si="121"/>
        <v>0</v>
      </c>
      <c r="MI79" s="65">
        <f t="shared" si="121"/>
        <v>0</v>
      </c>
      <c r="ML79" t="str">
        <f t="shared" si="79"/>
        <v>13h30 à 14h30 déjeuner sur place</v>
      </c>
      <c r="MN79" s="27">
        <f t="shared" si="122"/>
        <v>0</v>
      </c>
      <c r="MO79" s="65">
        <f t="shared" si="122"/>
        <v>0</v>
      </c>
      <c r="MP79" t="s">
        <v>593</v>
      </c>
      <c r="MQ79" t="s">
        <v>578</v>
      </c>
      <c r="MV79" t="s">
        <v>593</v>
      </c>
      <c r="MW79" t="str">
        <f t="shared" si="81"/>
        <v>Arrivée vers 17h</v>
      </c>
      <c r="MY79" s="27">
        <f t="shared" si="82"/>
        <v>0</v>
      </c>
      <c r="MZ79" s="65">
        <f t="shared" si="82"/>
        <v>0</v>
      </c>
      <c r="NB79" t="s">
        <v>593</v>
      </c>
      <c r="NC79" t="str">
        <f t="shared" si="83"/>
        <v>Arrivée vers 17h</v>
      </c>
      <c r="NE79" s="27">
        <f t="shared" si="84"/>
        <v>0</v>
      </c>
      <c r="NF79" s="65">
        <f t="shared" si="84"/>
        <v>0</v>
      </c>
      <c r="NH79" t="s">
        <v>593</v>
      </c>
      <c r="NI79" t="str">
        <f t="shared" si="85"/>
        <v>Arrivée vers 17h</v>
      </c>
      <c r="NK79" s="27">
        <f t="shared" si="86"/>
        <v>0</v>
      </c>
      <c r="NL79" s="65">
        <f t="shared" si="86"/>
        <v>0</v>
      </c>
      <c r="NN79" t="s">
        <v>342</v>
      </c>
      <c r="NQ79" s="65">
        <v>0</v>
      </c>
      <c r="NT79" t="str">
        <f t="shared" si="87"/>
        <v>Dîner à l'hôtel ou à proximité</v>
      </c>
      <c r="NV79" s="27">
        <f t="shared" si="88"/>
        <v>0</v>
      </c>
      <c r="NW79" s="65">
        <f t="shared" si="88"/>
        <v>0</v>
      </c>
      <c r="NZ79" t="str">
        <f t="shared" si="89"/>
        <v>Dîner à l'hôtel ou à proximité</v>
      </c>
      <c r="OB79" s="27">
        <f t="shared" si="90"/>
        <v>0</v>
      </c>
      <c r="OC79" s="65">
        <f t="shared" si="90"/>
        <v>0</v>
      </c>
      <c r="OF79" t="str">
        <f t="shared" si="91"/>
        <v>Dîner à l'hôtel ou à proximité</v>
      </c>
      <c r="OH79" s="27">
        <f t="shared" si="92"/>
        <v>0</v>
      </c>
      <c r="OI79" s="65">
        <f t="shared" si="92"/>
        <v>0</v>
      </c>
      <c r="OL79" s="25" t="s">
        <v>544</v>
      </c>
      <c r="ON79" s="27"/>
      <c r="OO79" s="27">
        <v>3500</v>
      </c>
      <c r="OR79" t="str">
        <f t="shared" si="93"/>
        <v>navette airport surathani + taxi hotel c.mai à aéroport c.mai</v>
      </c>
      <c r="OT79" s="27">
        <f t="shared" si="94"/>
        <v>0</v>
      </c>
      <c r="OU79" s="65">
        <f t="shared" si="94"/>
        <v>3500</v>
      </c>
      <c r="OX79" t="str">
        <f t="shared" si="95"/>
        <v>navette airport surathani + taxi hotel c.mai à aéroport c.mai</v>
      </c>
      <c r="OZ79" s="27">
        <f t="shared" si="96"/>
        <v>0</v>
      </c>
      <c r="PA79" s="65">
        <f t="shared" si="96"/>
        <v>3500</v>
      </c>
      <c r="PD79" t="str">
        <f t="shared" si="97"/>
        <v>navette airport surathani + taxi hotel c.mai à aéroport c.mai</v>
      </c>
      <c r="PF79" s="27">
        <f t="shared" si="98"/>
        <v>0</v>
      </c>
      <c r="PG79" s="65">
        <f t="shared" si="98"/>
        <v>3500</v>
      </c>
      <c r="PJ79" t="s">
        <v>591</v>
      </c>
      <c r="PL79">
        <v>1800</v>
      </c>
      <c r="PM79" s="27"/>
      <c r="PP79" t="str">
        <f t="shared" si="99"/>
        <v>Hotel jungle house khao yai</v>
      </c>
      <c r="PR79">
        <f t="shared" si="100"/>
        <v>1800</v>
      </c>
      <c r="PS79">
        <f t="shared" si="100"/>
        <v>0</v>
      </c>
      <c r="PV79" t="str">
        <f t="shared" si="101"/>
        <v>Hotel jungle house khao yai</v>
      </c>
      <c r="PX79">
        <f t="shared" si="102"/>
        <v>1800</v>
      </c>
      <c r="PY79">
        <f t="shared" si="102"/>
        <v>0</v>
      </c>
      <c r="QB79" t="str">
        <f t="shared" si="103"/>
        <v>Hotel jungle house khao yai</v>
      </c>
      <c r="QD79">
        <f t="shared" si="104"/>
        <v>1800</v>
      </c>
      <c r="QE79">
        <f t="shared" si="104"/>
        <v>0</v>
      </c>
      <c r="QH79" t="s">
        <v>671</v>
      </c>
      <c r="QI79" s="27"/>
      <c r="QJ79" s="27"/>
      <c r="QN79" t="str">
        <f t="shared" si="105"/>
        <v>Visite de 10h à 12h</v>
      </c>
      <c r="QO79">
        <f t="shared" si="105"/>
        <v>0</v>
      </c>
      <c r="QP79">
        <f t="shared" si="105"/>
        <v>0</v>
      </c>
      <c r="QT79" t="str">
        <f t="shared" si="106"/>
        <v>Visite de 10h à 12h</v>
      </c>
      <c r="QU79">
        <f t="shared" si="106"/>
        <v>0</v>
      </c>
      <c r="QV79">
        <f t="shared" si="106"/>
        <v>0</v>
      </c>
      <c r="QZ79" t="str">
        <f t="shared" si="107"/>
        <v>Visite de 10h à 12h</v>
      </c>
      <c r="RA79">
        <f t="shared" si="107"/>
        <v>0</v>
      </c>
      <c r="RB79">
        <f t="shared" si="107"/>
        <v>0</v>
      </c>
      <c r="RD79" t="s">
        <v>671</v>
      </c>
      <c r="RE79" s="27"/>
      <c r="RF79" s="27"/>
      <c r="RI79" t="str">
        <f t="shared" si="108"/>
        <v>Visite de 10h à 12h</v>
      </c>
      <c r="RJ79">
        <f t="shared" si="108"/>
        <v>0</v>
      </c>
      <c r="RK79">
        <f t="shared" si="108"/>
        <v>0</v>
      </c>
      <c r="RN79" t="str">
        <f t="shared" si="109"/>
        <v>Visite de 10h à 12h</v>
      </c>
      <c r="RO79">
        <f t="shared" si="109"/>
        <v>0</v>
      </c>
      <c r="RP79">
        <f t="shared" si="109"/>
        <v>0</v>
      </c>
      <c r="RS79" t="str">
        <f t="shared" si="110"/>
        <v>Visite de 10h à 12h</v>
      </c>
      <c r="RT79">
        <f t="shared" si="110"/>
        <v>0</v>
      </c>
      <c r="RU79">
        <f t="shared" si="110"/>
        <v>0</v>
      </c>
      <c r="RW79" s="25" t="s">
        <v>404</v>
      </c>
      <c r="RX79" s="65"/>
      <c r="RY79" s="65"/>
      <c r="SA79">
        <f t="shared" si="111"/>
        <v>0</v>
      </c>
      <c r="SB79" t="str">
        <f t="shared" si="111"/>
        <v>De 11h30 à 12h30 visite du wat pa phukon</v>
      </c>
      <c r="SC79">
        <f t="shared" si="111"/>
        <v>0</v>
      </c>
      <c r="SD79">
        <f t="shared" si="111"/>
        <v>0</v>
      </c>
      <c r="SF79">
        <f t="shared" si="112"/>
        <v>0</v>
      </c>
      <c r="SG79" t="str">
        <f t="shared" si="112"/>
        <v>De 11h30 à 12h30 visite du wat pa phukon</v>
      </c>
      <c r="SH79">
        <f t="shared" si="112"/>
        <v>0</v>
      </c>
      <c r="SI79">
        <f t="shared" si="112"/>
        <v>0</v>
      </c>
      <c r="SK79">
        <f t="shared" si="113"/>
        <v>0</v>
      </c>
      <c r="SL79" t="str">
        <f t="shared" si="113"/>
        <v>De 11h30 à 12h30 visite du wat pa phukon</v>
      </c>
      <c r="SM79">
        <f t="shared" si="113"/>
        <v>0</v>
      </c>
      <c r="SN79">
        <f t="shared" si="113"/>
        <v>0</v>
      </c>
      <c r="SR79" s="25" t="s">
        <v>292</v>
      </c>
      <c r="SS79" s="65"/>
      <c r="ST79" s="65"/>
      <c r="SW79" t="str">
        <f t="shared" si="114"/>
        <v>15h distillerie</v>
      </c>
      <c r="SX79">
        <f t="shared" si="114"/>
        <v>0</v>
      </c>
      <c r="SY79">
        <f t="shared" si="114"/>
        <v>0</v>
      </c>
      <c r="TB79" t="str">
        <f t="shared" si="115"/>
        <v>15h distillerie</v>
      </c>
      <c r="TC79">
        <f t="shared" si="115"/>
        <v>0</v>
      </c>
      <c r="TD79">
        <f t="shared" si="115"/>
        <v>0</v>
      </c>
      <c r="TG79" t="str">
        <f t="shared" si="116"/>
        <v>15h distillerie</v>
      </c>
      <c r="TH79">
        <f t="shared" si="116"/>
        <v>0</v>
      </c>
      <c r="TI79">
        <f t="shared" si="116"/>
        <v>0</v>
      </c>
    </row>
    <row r="80" spans="1:529" x14ac:dyDescent="0.25">
      <c r="B80" s="26" t="s">
        <v>672</v>
      </c>
      <c r="C80" s="26"/>
      <c r="D80" s="26"/>
      <c r="E80" s="26"/>
      <c r="F80" s="26" t="s">
        <v>25</v>
      </c>
      <c r="G80" s="72">
        <v>25</v>
      </c>
      <c r="H80" s="65"/>
      <c r="J80" s="26" t="s">
        <v>672</v>
      </c>
      <c r="K80" s="26"/>
      <c r="L80" s="26"/>
      <c r="M80" s="26"/>
      <c r="N80" s="26" t="s">
        <v>25</v>
      </c>
      <c r="O80" s="72">
        <f>+G80</f>
        <v>25</v>
      </c>
      <c r="P80" s="72"/>
      <c r="R80" s="26" t="s">
        <v>672</v>
      </c>
      <c r="S80" s="26"/>
      <c r="T80" s="26"/>
      <c r="U80" s="26"/>
      <c r="V80" s="26" t="s">
        <v>25</v>
      </c>
      <c r="W80" s="72">
        <f>+G80</f>
        <v>25</v>
      </c>
      <c r="X80" s="65"/>
      <c r="Z80" s="26" t="s">
        <v>672</v>
      </c>
      <c r="AA80" s="26"/>
      <c r="AB80" s="26"/>
      <c r="AC80" s="26"/>
      <c r="AD80" s="26" t="s">
        <v>25</v>
      </c>
      <c r="AE80" s="72">
        <f>+G80</f>
        <v>25</v>
      </c>
      <c r="AG80" t="s">
        <v>539</v>
      </c>
      <c r="AI80" s="27">
        <v>0</v>
      </c>
      <c r="AJ80" s="27">
        <v>0</v>
      </c>
      <c r="AK80" s="27"/>
      <c r="AL80" t="str">
        <f t="shared" si="8"/>
        <v/>
      </c>
      <c r="AM80" t="str">
        <f t="shared" si="9"/>
        <v>Déjeuner à l'hôtel ou à proximité</v>
      </c>
      <c r="AO80" s="27">
        <f t="shared" si="10"/>
        <v>0</v>
      </c>
      <c r="AP80" s="27">
        <f t="shared" si="10"/>
        <v>0</v>
      </c>
      <c r="AQ80" s="27"/>
      <c r="AR80" t="str">
        <f t="shared" si="11"/>
        <v/>
      </c>
      <c r="AS80" t="str">
        <f t="shared" si="11"/>
        <v>Déjeuner à l'hôtel ou à proximité</v>
      </c>
      <c r="AU80" s="27">
        <f t="shared" si="12"/>
        <v>0</v>
      </c>
      <c r="AV80" s="27">
        <f t="shared" si="12"/>
        <v>0</v>
      </c>
      <c r="AW80" s="27"/>
      <c r="AX80" t="str">
        <f t="shared" si="13"/>
        <v/>
      </c>
      <c r="AY80" t="str">
        <f t="shared" si="13"/>
        <v>Déjeuner à l'hôtel ou à proximité</v>
      </c>
      <c r="BA80" s="27">
        <f t="shared" si="14"/>
        <v>0</v>
      </c>
      <c r="BB80" s="27">
        <f t="shared" si="14"/>
        <v>0</v>
      </c>
      <c r="BC80" s="27"/>
      <c r="BE80" t="s">
        <v>673</v>
      </c>
      <c r="BF80" s="27">
        <v>1600</v>
      </c>
      <c r="BG80" s="27">
        <v>0</v>
      </c>
      <c r="BH80" s="65"/>
      <c r="BI80" t="str">
        <f t="shared" si="15"/>
        <v/>
      </c>
      <c r="BJ80" t="str">
        <f t="shared" si="16"/>
        <v>Hôtel naview prasingh</v>
      </c>
      <c r="BK80" s="27">
        <f t="shared" si="16"/>
        <v>1600</v>
      </c>
      <c r="BL80" s="27">
        <f t="shared" si="16"/>
        <v>0</v>
      </c>
      <c r="BM80" s="27"/>
      <c r="BN80" t="str">
        <f t="shared" si="17"/>
        <v/>
      </c>
      <c r="BO80" t="str">
        <f t="shared" si="17"/>
        <v>Hôtel naview prasingh</v>
      </c>
      <c r="BP80" s="27">
        <f t="shared" si="17"/>
        <v>1600</v>
      </c>
      <c r="BQ80" s="27">
        <f t="shared" si="17"/>
        <v>0</v>
      </c>
      <c r="BR80" s="27"/>
      <c r="BS80" s="27" t="str">
        <f t="shared" si="18"/>
        <v/>
      </c>
      <c r="BT80" t="str">
        <f t="shared" si="18"/>
        <v>Hôtel naview prasingh</v>
      </c>
      <c r="BU80" s="27">
        <f t="shared" si="18"/>
        <v>1600</v>
      </c>
      <c r="BV80" s="27">
        <f t="shared" si="18"/>
        <v>0</v>
      </c>
      <c r="BX80" t="s">
        <v>563</v>
      </c>
      <c r="BZ80" s="27">
        <v>0</v>
      </c>
      <c r="CA80" s="65"/>
      <c r="CB80" t="str">
        <f t="shared" si="19"/>
        <v/>
      </c>
      <c r="CC80" t="str">
        <f t="shared" si="20"/>
        <v>Dîner près du marché de nuit</v>
      </c>
      <c r="CD80" s="27">
        <f t="shared" si="20"/>
        <v>0</v>
      </c>
      <c r="CE80" s="27">
        <f t="shared" si="20"/>
        <v>0</v>
      </c>
      <c r="CF80" s="27"/>
      <c r="CG80" t="str">
        <f t="shared" si="21"/>
        <v/>
      </c>
      <c r="CH80" t="str">
        <f t="shared" si="21"/>
        <v>Dîner près du marché de nuit</v>
      </c>
      <c r="CI80" s="27">
        <f t="shared" si="22"/>
        <v>0</v>
      </c>
      <c r="CJ80" s="27">
        <f t="shared" si="23"/>
        <v>0</v>
      </c>
      <c r="CK80" s="27"/>
      <c r="CL80" t="str">
        <f t="shared" si="24"/>
        <v/>
      </c>
      <c r="CM80" t="str">
        <f t="shared" si="24"/>
        <v>Dîner près du marché de nuit</v>
      </c>
      <c r="CN80" s="27">
        <f t="shared" si="24"/>
        <v>0</v>
      </c>
      <c r="CO80" s="27">
        <f t="shared" si="24"/>
        <v>0</v>
      </c>
      <c r="CP80" s="27"/>
      <c r="CR80" t="s">
        <v>648</v>
      </c>
      <c r="CS80">
        <v>0</v>
      </c>
      <c r="CT80" s="27">
        <v>0</v>
      </c>
      <c r="CU80" s="65"/>
      <c r="CV80" t="str">
        <f t="shared" si="25"/>
        <v/>
      </c>
      <c r="CW80" t="str">
        <f t="shared" si="26"/>
        <v>Transfert hôtel</v>
      </c>
      <c r="CX80" s="27">
        <f t="shared" si="26"/>
        <v>0</v>
      </c>
      <c r="CY80" s="27">
        <f t="shared" si="26"/>
        <v>0</v>
      </c>
      <c r="CZ80" s="27"/>
      <c r="DA80" t="str">
        <f t="shared" si="27"/>
        <v/>
      </c>
      <c r="DB80" t="str">
        <f t="shared" si="28"/>
        <v>Transfert hôtel</v>
      </c>
      <c r="DC80" s="27">
        <f t="shared" si="28"/>
        <v>0</v>
      </c>
      <c r="DD80" s="27">
        <f t="shared" si="28"/>
        <v>0</v>
      </c>
      <c r="DE80" s="27"/>
      <c r="DF80" t="str">
        <f t="shared" si="29"/>
        <v/>
      </c>
      <c r="DG80" t="str">
        <f t="shared" si="30"/>
        <v>Transfert hôtel</v>
      </c>
      <c r="DH80" s="27">
        <f t="shared" si="30"/>
        <v>0</v>
      </c>
      <c r="DI80" s="27">
        <f t="shared" si="30"/>
        <v>0</v>
      </c>
      <c r="DJ80" s="27"/>
      <c r="DL80" t="s">
        <v>674</v>
      </c>
      <c r="DM80">
        <v>500</v>
      </c>
      <c r="DN80">
        <v>500</v>
      </c>
      <c r="DP80" t="str">
        <f t="shared" si="31"/>
        <v/>
      </c>
      <c r="DQ80" t="str">
        <f t="shared" si="32"/>
        <v>Arrivée 10h00 suan Lahu farm</v>
      </c>
      <c r="DR80" s="27">
        <f t="shared" si="32"/>
        <v>500</v>
      </c>
      <c r="DS80" s="27">
        <f t="shared" si="32"/>
        <v>500</v>
      </c>
      <c r="DU80" t="str">
        <f t="shared" si="33"/>
        <v/>
      </c>
      <c r="DV80" t="str">
        <f t="shared" si="33"/>
        <v>Arrivée 10h00 suan Lahu farm</v>
      </c>
      <c r="DW80" s="27">
        <f t="shared" si="33"/>
        <v>500</v>
      </c>
      <c r="DX80" s="27">
        <f t="shared" si="33"/>
        <v>500</v>
      </c>
      <c r="DZ80" t="str">
        <f t="shared" si="34"/>
        <v/>
      </c>
      <c r="EA80" t="str">
        <f t="shared" si="34"/>
        <v>Arrivée 10h00 suan Lahu farm</v>
      </c>
      <c r="EB80" s="27">
        <f t="shared" si="34"/>
        <v>500</v>
      </c>
      <c r="EC80" s="27">
        <f t="shared" si="34"/>
        <v>500</v>
      </c>
      <c r="EF80" t="s">
        <v>675</v>
      </c>
      <c r="EG80" s="27"/>
      <c r="EH80" s="27"/>
      <c r="EJ80" t="str">
        <f t="shared" si="35"/>
        <v/>
      </c>
      <c r="EK80" t="str">
        <f t="shared" si="36"/>
        <v>Départ à 13h30 village des ombrelles (Bo Sang)</v>
      </c>
      <c r="EL80" s="27">
        <f t="shared" si="36"/>
        <v>0</v>
      </c>
      <c r="EM80" s="27">
        <f t="shared" si="36"/>
        <v>0</v>
      </c>
      <c r="EO80" t="str">
        <f t="shared" si="37"/>
        <v/>
      </c>
      <c r="EP80" t="str">
        <f t="shared" si="37"/>
        <v>Départ à 13h30 village des ombrelles (Bo Sang)</v>
      </c>
      <c r="EQ80" s="27">
        <f t="shared" si="37"/>
        <v>0</v>
      </c>
      <c r="ER80" s="27">
        <f t="shared" si="37"/>
        <v>0</v>
      </c>
      <c r="ET80" t="str">
        <f t="shared" si="38"/>
        <v/>
      </c>
      <c r="EU80" t="str">
        <f t="shared" si="38"/>
        <v>Départ à 13h30 village des ombrelles (Bo Sang)</v>
      </c>
      <c r="EV80" s="27">
        <f t="shared" si="38"/>
        <v>0</v>
      </c>
      <c r="EW80" s="27">
        <f t="shared" si="38"/>
        <v>0</v>
      </c>
      <c r="EZ80" t="s">
        <v>675</v>
      </c>
      <c r="FA80" s="27"/>
      <c r="FB80" s="27"/>
      <c r="FD80" t="str">
        <f t="shared" si="39"/>
        <v/>
      </c>
      <c r="FE80" t="str">
        <f t="shared" si="40"/>
        <v>Départ à 13h30 village des ombrelles (Bo Sang)</v>
      </c>
      <c r="FF80" s="27">
        <f t="shared" si="40"/>
        <v>0</v>
      </c>
      <c r="FG80" s="27">
        <f t="shared" si="40"/>
        <v>0</v>
      </c>
      <c r="FI80" t="str">
        <f t="shared" si="41"/>
        <v/>
      </c>
      <c r="FJ80" t="str">
        <f t="shared" si="41"/>
        <v>Départ à 13h30 village des ombrelles (Bo Sang)</v>
      </c>
      <c r="FK80" s="27">
        <f t="shared" si="41"/>
        <v>0</v>
      </c>
      <c r="FL80" s="27">
        <f t="shared" si="41"/>
        <v>0</v>
      </c>
      <c r="FN80" t="str">
        <f t="shared" si="42"/>
        <v/>
      </c>
      <c r="FO80" t="str">
        <f t="shared" si="42"/>
        <v>Départ à 13h30 village des ombrelles (Bo Sang)</v>
      </c>
      <c r="FP80" s="27">
        <f t="shared" si="42"/>
        <v>0</v>
      </c>
      <c r="FQ80" s="27">
        <f t="shared" si="42"/>
        <v>0</v>
      </c>
      <c r="FS80" t="s">
        <v>675</v>
      </c>
      <c r="FT80" s="27"/>
      <c r="FU80" s="27"/>
      <c r="FW80" t="str">
        <f t="shared" si="43"/>
        <v/>
      </c>
      <c r="FX80" t="str">
        <f t="shared" si="44"/>
        <v>Départ à 13h30 village des ombrelles (Bo Sang)</v>
      </c>
      <c r="FY80" s="27">
        <f t="shared" si="44"/>
        <v>0</v>
      </c>
      <c r="FZ80" s="27">
        <f t="shared" si="44"/>
        <v>0</v>
      </c>
      <c r="GB80" t="str">
        <f t="shared" si="45"/>
        <v/>
      </c>
      <c r="GC80" t="str">
        <f t="shared" si="45"/>
        <v>Départ à 13h30 village des ombrelles (Bo Sang)</v>
      </c>
      <c r="GD80" s="27">
        <f t="shared" si="45"/>
        <v>0</v>
      </c>
      <c r="GE80" s="27">
        <f t="shared" si="45"/>
        <v>0</v>
      </c>
      <c r="GG80" t="str">
        <f t="shared" si="46"/>
        <v/>
      </c>
      <c r="GH80" t="str">
        <f t="shared" si="46"/>
        <v>Départ à 13h30 village des ombrelles (Bo Sang)</v>
      </c>
      <c r="GI80" s="27">
        <f t="shared" si="46"/>
        <v>0</v>
      </c>
      <c r="GJ80" s="27">
        <f t="shared" si="46"/>
        <v>0</v>
      </c>
      <c r="GL80" t="s">
        <v>675</v>
      </c>
      <c r="GM80" s="27"/>
      <c r="GN80" s="27"/>
      <c r="GP80" t="str">
        <f t="shared" si="47"/>
        <v/>
      </c>
      <c r="GQ80" t="str">
        <f t="shared" si="48"/>
        <v>Départ à 13h30 village des ombrelles (Bo Sang)</v>
      </c>
      <c r="GR80" s="27">
        <f t="shared" si="48"/>
        <v>0</v>
      </c>
      <c r="GS80" s="27">
        <f t="shared" si="48"/>
        <v>0</v>
      </c>
      <c r="GU80" t="str">
        <f t="shared" si="49"/>
        <v/>
      </c>
      <c r="GV80" t="str">
        <f t="shared" si="49"/>
        <v>Départ à 13h30 village des ombrelles (Bo Sang)</v>
      </c>
      <c r="GW80" s="27">
        <f t="shared" si="49"/>
        <v>0</v>
      </c>
      <c r="GX80" s="27">
        <f t="shared" si="49"/>
        <v>0</v>
      </c>
      <c r="GZ80" t="str">
        <f t="shared" si="50"/>
        <v/>
      </c>
      <c r="HA80" t="str">
        <f t="shared" si="50"/>
        <v>Départ à 13h30 village des ombrelles (Bo Sang)</v>
      </c>
      <c r="HB80" s="27">
        <f t="shared" si="50"/>
        <v>0</v>
      </c>
      <c r="HC80" s="27">
        <f t="shared" si="50"/>
        <v>0</v>
      </c>
      <c r="HE80" t="s">
        <v>676</v>
      </c>
      <c r="HF80" s="27"/>
      <c r="HI80" t="str">
        <f t="shared" si="51"/>
        <v/>
      </c>
      <c r="HJ80" t="str">
        <f t="shared" si="52"/>
        <v>13h30 à 15h30 temple + temple chinois</v>
      </c>
      <c r="HK80">
        <f t="shared" si="52"/>
        <v>0</v>
      </c>
      <c r="HL80">
        <f t="shared" si="52"/>
        <v>0</v>
      </c>
      <c r="HN80" t="str">
        <f t="shared" si="53"/>
        <v/>
      </c>
      <c r="HO80" t="str">
        <f t="shared" si="53"/>
        <v>13h30 à 15h30 temple + temple chinois</v>
      </c>
      <c r="HP80">
        <f t="shared" si="53"/>
        <v>0</v>
      </c>
      <c r="HQ80">
        <f t="shared" si="53"/>
        <v>0</v>
      </c>
      <c r="HS80" t="str">
        <f t="shared" si="54"/>
        <v/>
      </c>
      <c r="HT80" t="str">
        <f t="shared" si="54"/>
        <v>13h30 à 15h30 temple + temple chinois</v>
      </c>
      <c r="HU80">
        <f t="shared" si="54"/>
        <v>0</v>
      </c>
      <c r="HV80">
        <f t="shared" si="54"/>
        <v>0</v>
      </c>
      <c r="HX80" t="s">
        <v>676</v>
      </c>
      <c r="HY80" s="27"/>
      <c r="IB80" t="str">
        <f t="shared" si="55"/>
        <v/>
      </c>
      <c r="IC80" t="str">
        <f t="shared" si="56"/>
        <v>13h30 à 15h30 temple + temple chinois</v>
      </c>
      <c r="ID80">
        <f t="shared" si="56"/>
        <v>0</v>
      </c>
      <c r="IE80">
        <f t="shared" si="56"/>
        <v>0</v>
      </c>
      <c r="IG80" t="str">
        <f t="shared" si="57"/>
        <v/>
      </c>
      <c r="IH80" t="str">
        <f t="shared" si="58"/>
        <v>13h30 à 15h30 temple + temple chinois</v>
      </c>
      <c r="II80">
        <f t="shared" si="58"/>
        <v>0</v>
      </c>
      <c r="IJ80">
        <f t="shared" si="58"/>
        <v>0</v>
      </c>
      <c r="IL80" t="str">
        <f t="shared" si="59"/>
        <v/>
      </c>
      <c r="IM80" t="str">
        <f t="shared" si="60"/>
        <v>13h30 à 15h30 temple + temple chinois</v>
      </c>
      <c r="IN80">
        <f t="shared" si="60"/>
        <v>0</v>
      </c>
      <c r="IO80">
        <f t="shared" si="60"/>
        <v>0</v>
      </c>
      <c r="IR80" s="25" t="s">
        <v>494</v>
      </c>
      <c r="IW80" s="27">
        <v>0</v>
      </c>
      <c r="IX80" s="27"/>
      <c r="IZ80" t="str">
        <f t="shared" si="61"/>
        <v>déjeuner hôtel</v>
      </c>
      <c r="JD80" s="27">
        <f t="shared" si="62"/>
        <v>0</v>
      </c>
      <c r="JE80" s="65">
        <f t="shared" si="62"/>
        <v>0</v>
      </c>
      <c r="JH80" t="str">
        <f t="shared" si="63"/>
        <v>déjeuner hôtel</v>
      </c>
      <c r="JL80" s="27">
        <f t="shared" si="64"/>
        <v>0</v>
      </c>
      <c r="JM80" s="65">
        <f t="shared" si="64"/>
        <v>0</v>
      </c>
      <c r="JP80" t="str">
        <f t="shared" si="65"/>
        <v>déjeuner hôtel</v>
      </c>
      <c r="JT80" s="27">
        <f t="shared" si="66"/>
        <v>0</v>
      </c>
      <c r="JU80" s="65">
        <f t="shared" si="66"/>
        <v>0</v>
      </c>
      <c r="JX80" t="s">
        <v>677</v>
      </c>
      <c r="JZ80" s="27"/>
      <c r="KA80" s="27">
        <v>0</v>
      </c>
      <c r="KB80" s="27"/>
      <c r="KD80" t="s">
        <v>678</v>
      </c>
      <c r="KF80" s="27">
        <f t="shared" si="67"/>
        <v>0</v>
      </c>
      <c r="KG80" s="65">
        <f t="shared" si="67"/>
        <v>0</v>
      </c>
      <c r="KJ80" t="s">
        <v>678</v>
      </c>
      <c r="KL80" s="27">
        <f t="shared" si="68"/>
        <v>0</v>
      </c>
      <c r="KM80" s="65">
        <f t="shared" si="68"/>
        <v>0</v>
      </c>
      <c r="KP80" t="s">
        <v>678</v>
      </c>
      <c r="KR80" s="27">
        <f t="shared" si="69"/>
        <v>0</v>
      </c>
      <c r="KS80" s="65">
        <f t="shared" si="69"/>
        <v>0</v>
      </c>
      <c r="KV80" t="s">
        <v>423</v>
      </c>
      <c r="KX80" s="65"/>
      <c r="KY80" s="65"/>
      <c r="KZ80" s="27"/>
      <c r="LB80" t="s">
        <v>423</v>
      </c>
      <c r="LD80" s="27">
        <f t="shared" si="117"/>
        <v>0</v>
      </c>
      <c r="LE80" s="65">
        <f t="shared" si="117"/>
        <v>0</v>
      </c>
      <c r="LH80" t="str">
        <f t="shared" si="71"/>
        <v>15h30 départ pour chiang khan arrivée 16h30</v>
      </c>
      <c r="LJ80" s="27">
        <f t="shared" si="118"/>
        <v>0</v>
      </c>
      <c r="LK80" s="65">
        <f t="shared" si="118"/>
        <v>0</v>
      </c>
      <c r="LN80" t="str">
        <f t="shared" si="73"/>
        <v>15h30 départ pour chiang khan arrivée 16h30</v>
      </c>
      <c r="LP80" s="27">
        <f t="shared" si="119"/>
        <v>0</v>
      </c>
      <c r="LQ80" s="65">
        <f t="shared" si="119"/>
        <v>0</v>
      </c>
      <c r="LT80" t="s">
        <v>423</v>
      </c>
      <c r="LV80" s="65"/>
      <c r="LW80" s="65"/>
      <c r="LX80" s="27"/>
      <c r="LZ80" t="str">
        <f t="shared" si="75"/>
        <v>15h30 départ pour chiang khan arrivée 16h30</v>
      </c>
      <c r="MB80" s="27">
        <f t="shared" si="120"/>
        <v>0</v>
      </c>
      <c r="MC80" s="65">
        <f t="shared" si="120"/>
        <v>0</v>
      </c>
      <c r="MF80" t="str">
        <f t="shared" si="77"/>
        <v>15h30 départ pour chiang khan arrivée 16h30</v>
      </c>
      <c r="MH80" s="27">
        <f t="shared" si="121"/>
        <v>0</v>
      </c>
      <c r="MI80" s="65">
        <f t="shared" si="121"/>
        <v>0</v>
      </c>
      <c r="ML80" t="str">
        <f t="shared" si="79"/>
        <v>15h30 départ pour chiang khan arrivée 16h30</v>
      </c>
      <c r="MN80" s="27">
        <f t="shared" si="122"/>
        <v>0</v>
      </c>
      <c r="MO80" s="65">
        <f t="shared" si="122"/>
        <v>0</v>
      </c>
      <c r="MQ80" t="s">
        <v>679</v>
      </c>
      <c r="MW80" t="str">
        <f t="shared" si="81"/>
        <v>Passage immigration</v>
      </c>
      <c r="MY80" s="27">
        <f t="shared" si="82"/>
        <v>0</v>
      </c>
      <c r="MZ80" s="65">
        <f t="shared" si="82"/>
        <v>0</v>
      </c>
      <c r="NC80" t="str">
        <f t="shared" si="83"/>
        <v>Passage immigration</v>
      </c>
      <c r="NE80" s="27">
        <f t="shared" si="84"/>
        <v>0</v>
      </c>
      <c r="NF80" s="65">
        <f t="shared" si="84"/>
        <v>0</v>
      </c>
      <c r="NI80" t="str">
        <f t="shared" si="85"/>
        <v>Passage immigration</v>
      </c>
      <c r="NK80" s="27">
        <f t="shared" si="86"/>
        <v>0</v>
      </c>
      <c r="NL80" s="65">
        <f t="shared" si="86"/>
        <v>0</v>
      </c>
      <c r="NN80" t="s">
        <v>263</v>
      </c>
      <c r="NQ80" s="65">
        <v>8000</v>
      </c>
      <c r="NT80" t="str">
        <f t="shared" si="87"/>
        <v>Van à la journée</v>
      </c>
      <c r="NV80" s="27">
        <f t="shared" si="88"/>
        <v>0</v>
      </c>
      <c r="NW80" s="65">
        <v>4000</v>
      </c>
      <c r="NZ80" t="str">
        <f t="shared" si="89"/>
        <v>Van à la journée</v>
      </c>
      <c r="OB80" s="27">
        <f t="shared" si="90"/>
        <v>0</v>
      </c>
      <c r="OC80" s="65">
        <f t="shared" si="90"/>
        <v>4000</v>
      </c>
      <c r="OF80" t="str">
        <f t="shared" si="91"/>
        <v>Van à la journée</v>
      </c>
      <c r="OH80" s="27">
        <f t="shared" si="92"/>
        <v>0</v>
      </c>
      <c r="OI80" s="65">
        <f t="shared" si="92"/>
        <v>4000</v>
      </c>
      <c r="OL80" s="25" t="s">
        <v>554</v>
      </c>
      <c r="ON80" s="27">
        <v>1200</v>
      </c>
      <c r="OO80" s="27">
        <v>0</v>
      </c>
      <c r="OR80" t="str">
        <f t="shared" si="93"/>
        <v>Hôtel Khao Sok Jungle Resort</v>
      </c>
      <c r="OT80" s="27">
        <f t="shared" si="94"/>
        <v>1200</v>
      </c>
      <c r="OU80" s="65">
        <f t="shared" si="94"/>
        <v>0</v>
      </c>
      <c r="OX80" t="str">
        <f t="shared" si="95"/>
        <v>Hôtel Khao Sok Jungle Resort</v>
      </c>
      <c r="OZ80" s="27">
        <f t="shared" si="96"/>
        <v>1200</v>
      </c>
      <c r="PA80" s="65">
        <f t="shared" si="96"/>
        <v>0</v>
      </c>
      <c r="PD80" t="str">
        <f t="shared" si="97"/>
        <v>Hôtel Khao Sok Jungle Resort</v>
      </c>
      <c r="PF80" s="27">
        <f t="shared" si="98"/>
        <v>1200</v>
      </c>
      <c r="PG80" s="65">
        <f t="shared" si="98"/>
        <v>0</v>
      </c>
      <c r="PJ80" t="s">
        <v>342</v>
      </c>
      <c r="PM80" s="27"/>
      <c r="PP80" t="str">
        <f t="shared" si="99"/>
        <v>Dîner à l'hôtel ou à proximité</v>
      </c>
      <c r="PR80">
        <f t="shared" si="100"/>
        <v>0</v>
      </c>
      <c r="PS80">
        <f t="shared" si="100"/>
        <v>0</v>
      </c>
      <c r="PV80" t="str">
        <f t="shared" si="101"/>
        <v>Dîner à l'hôtel ou à proximité</v>
      </c>
      <c r="PX80">
        <f t="shared" si="102"/>
        <v>0</v>
      </c>
      <c r="PY80">
        <f t="shared" si="102"/>
        <v>0</v>
      </c>
      <c r="QB80" t="str">
        <f t="shared" si="103"/>
        <v>Dîner à l'hôtel ou à proximité</v>
      </c>
      <c r="QD80">
        <f t="shared" si="104"/>
        <v>0</v>
      </c>
      <c r="QE80">
        <f t="shared" si="104"/>
        <v>0</v>
      </c>
      <c r="QH80" t="s">
        <v>680</v>
      </c>
      <c r="QI80" s="27"/>
      <c r="QJ80" s="27"/>
      <c r="QN80" t="str">
        <f t="shared" si="105"/>
        <v>Déjeuner de 12h30 à 13h30</v>
      </c>
      <c r="QO80">
        <f t="shared" si="105"/>
        <v>0</v>
      </c>
      <c r="QP80">
        <f t="shared" si="105"/>
        <v>0</v>
      </c>
      <c r="QT80" t="str">
        <f t="shared" si="106"/>
        <v>Déjeuner de 12h30 à 13h30</v>
      </c>
      <c r="QU80">
        <f t="shared" si="106"/>
        <v>0</v>
      </c>
      <c r="QV80">
        <f t="shared" si="106"/>
        <v>0</v>
      </c>
      <c r="QZ80" t="str">
        <f t="shared" si="107"/>
        <v>Déjeuner de 12h30 à 13h30</v>
      </c>
      <c r="RA80">
        <f t="shared" si="107"/>
        <v>0</v>
      </c>
      <c r="RB80">
        <f t="shared" si="107"/>
        <v>0</v>
      </c>
      <c r="RD80" t="s">
        <v>680</v>
      </c>
      <c r="RE80" s="27"/>
      <c r="RF80" s="27"/>
      <c r="RI80" t="str">
        <f t="shared" si="108"/>
        <v>Déjeuner de 12h30 à 13h30</v>
      </c>
      <c r="RJ80">
        <f t="shared" si="108"/>
        <v>0</v>
      </c>
      <c r="RK80">
        <f t="shared" si="108"/>
        <v>0</v>
      </c>
      <c r="RN80" t="str">
        <f t="shared" si="109"/>
        <v>Déjeuner de 12h30 à 13h30</v>
      </c>
      <c r="RO80">
        <f t="shared" si="109"/>
        <v>0</v>
      </c>
      <c r="RP80">
        <f t="shared" si="109"/>
        <v>0</v>
      </c>
      <c r="RS80" t="str">
        <f t="shared" si="110"/>
        <v>Déjeuner de 12h30 à 13h30</v>
      </c>
      <c r="RT80">
        <f t="shared" si="110"/>
        <v>0</v>
      </c>
      <c r="RU80">
        <f t="shared" si="110"/>
        <v>0</v>
      </c>
      <c r="RW80" t="s">
        <v>340</v>
      </c>
      <c r="RX80" s="65"/>
      <c r="RY80" s="65"/>
      <c r="SA80">
        <f t="shared" si="111"/>
        <v>0</v>
      </c>
      <c r="SB80" t="str">
        <f t="shared" si="111"/>
        <v>Déjeuner de 13h à 14h</v>
      </c>
      <c r="SC80">
        <f t="shared" si="111"/>
        <v>0</v>
      </c>
      <c r="SD80">
        <f t="shared" si="111"/>
        <v>0</v>
      </c>
      <c r="SF80">
        <f t="shared" si="112"/>
        <v>0</v>
      </c>
      <c r="SG80" t="str">
        <f t="shared" si="112"/>
        <v>Déjeuner de 13h à 14h</v>
      </c>
      <c r="SH80">
        <f t="shared" si="112"/>
        <v>0</v>
      </c>
      <c r="SI80">
        <f t="shared" si="112"/>
        <v>0</v>
      </c>
      <c r="SK80">
        <f t="shared" si="113"/>
        <v>0</v>
      </c>
      <c r="SL80" t="str">
        <f t="shared" si="113"/>
        <v>Déjeuner de 13h à 14h</v>
      </c>
      <c r="SM80">
        <f t="shared" si="113"/>
        <v>0</v>
      </c>
      <c r="SN80">
        <f t="shared" si="113"/>
        <v>0</v>
      </c>
      <c r="SR80" t="s">
        <v>241</v>
      </c>
      <c r="SS80" s="65"/>
      <c r="ST80" s="65"/>
      <c r="SW80" t="str">
        <f t="shared" si="114"/>
        <v>16h marché Changsawang</v>
      </c>
      <c r="SX80">
        <f t="shared" si="114"/>
        <v>0</v>
      </c>
      <c r="SY80">
        <f t="shared" si="114"/>
        <v>0</v>
      </c>
      <c r="TB80" t="str">
        <f t="shared" si="115"/>
        <v>16h marché Changsawang</v>
      </c>
      <c r="TC80">
        <f t="shared" si="115"/>
        <v>0</v>
      </c>
      <c r="TD80">
        <f t="shared" si="115"/>
        <v>0</v>
      </c>
      <c r="TG80" t="str">
        <f t="shared" si="116"/>
        <v>16h marché Changsawang</v>
      </c>
      <c r="TH80">
        <f t="shared" si="116"/>
        <v>0</v>
      </c>
      <c r="TI80">
        <f t="shared" si="116"/>
        <v>0</v>
      </c>
    </row>
    <row r="81" spans="2:529" x14ac:dyDescent="0.25">
      <c r="B81" s="26" t="s">
        <v>681</v>
      </c>
      <c r="C81" s="26"/>
      <c r="D81" s="26"/>
      <c r="E81" s="26"/>
      <c r="F81" s="26"/>
      <c r="G81" s="26">
        <v>8</v>
      </c>
      <c r="H81" s="65"/>
      <c r="J81" s="26" t="s">
        <v>681</v>
      </c>
      <c r="K81" s="26"/>
      <c r="L81" s="26"/>
      <c r="M81" s="26"/>
      <c r="N81" s="26"/>
      <c r="O81" s="26">
        <v>6</v>
      </c>
      <c r="P81" s="26"/>
      <c r="R81" s="26" t="s">
        <v>681</v>
      </c>
      <c r="S81" s="26"/>
      <c r="T81" s="26"/>
      <c r="U81" s="26"/>
      <c r="V81" s="26"/>
      <c r="W81" s="26">
        <v>4</v>
      </c>
      <c r="X81" s="25"/>
      <c r="Z81" s="26" t="s">
        <v>681</v>
      </c>
      <c r="AA81" s="26"/>
      <c r="AB81" s="26"/>
      <c r="AC81" s="26"/>
      <c r="AD81" s="26"/>
      <c r="AE81" s="26">
        <v>2</v>
      </c>
      <c r="AG81" t="s">
        <v>355</v>
      </c>
      <c r="AI81">
        <v>0</v>
      </c>
      <c r="AJ81">
        <v>0</v>
      </c>
      <c r="AK81" s="27"/>
      <c r="AL81" t="str">
        <f t="shared" si="8"/>
        <v/>
      </c>
      <c r="AM81" t="str">
        <f t="shared" si="9"/>
        <v>Dîner le soir à l'hôtel ou à proximité</v>
      </c>
      <c r="AO81" s="27">
        <f t="shared" si="10"/>
        <v>0</v>
      </c>
      <c r="AP81" s="27">
        <f t="shared" si="10"/>
        <v>0</v>
      </c>
      <c r="AQ81" s="27"/>
      <c r="AR81" t="str">
        <f t="shared" si="11"/>
        <v/>
      </c>
      <c r="AS81" t="str">
        <f t="shared" si="11"/>
        <v>Dîner le soir à l'hôtel ou à proximité</v>
      </c>
      <c r="AU81" s="27">
        <f t="shared" si="12"/>
        <v>0</v>
      </c>
      <c r="AV81" s="27">
        <f t="shared" si="12"/>
        <v>0</v>
      </c>
      <c r="AW81" s="27"/>
      <c r="AX81" t="str">
        <f t="shared" si="13"/>
        <v/>
      </c>
      <c r="AY81" t="str">
        <f t="shared" si="13"/>
        <v>Dîner le soir à l'hôtel ou à proximité</v>
      </c>
      <c r="BA81" s="27">
        <f t="shared" si="14"/>
        <v>0</v>
      </c>
      <c r="BB81" s="27">
        <f t="shared" si="14"/>
        <v>0</v>
      </c>
      <c r="BC81" s="27"/>
      <c r="BD81" t="s">
        <v>593</v>
      </c>
      <c r="BE81" t="s">
        <v>485</v>
      </c>
      <c r="BF81" s="27">
        <v>100</v>
      </c>
      <c r="BG81" s="27">
        <v>0</v>
      </c>
      <c r="BH81" s="65"/>
      <c r="BI81" t="str">
        <f t="shared" si="15"/>
        <v>J10</v>
      </c>
      <c r="BJ81" t="str">
        <f t="shared" si="16"/>
        <v>Départ 8h30 visite Wat Phra That Doi Suthep + wat phalat</v>
      </c>
      <c r="BK81" s="27">
        <f t="shared" si="16"/>
        <v>100</v>
      </c>
      <c r="BL81" s="27">
        <f t="shared" si="16"/>
        <v>0</v>
      </c>
      <c r="BM81" s="27"/>
      <c r="BN81" t="str">
        <f t="shared" si="17"/>
        <v>J10</v>
      </c>
      <c r="BO81" t="str">
        <f t="shared" si="17"/>
        <v>Départ 8h30 visite Wat Phra That Doi Suthep + wat phalat</v>
      </c>
      <c r="BP81" s="27">
        <f t="shared" si="17"/>
        <v>100</v>
      </c>
      <c r="BQ81" s="27">
        <f t="shared" si="17"/>
        <v>0</v>
      </c>
      <c r="BR81" s="27"/>
      <c r="BS81" s="27" t="str">
        <f t="shared" si="18"/>
        <v>J10</v>
      </c>
      <c r="BT81" t="str">
        <f t="shared" si="18"/>
        <v>Départ 8h30 visite Wat Phra That Doi Suthep + wat phalat</v>
      </c>
      <c r="BU81" s="27">
        <f t="shared" si="18"/>
        <v>100</v>
      </c>
      <c r="BV81" s="27">
        <f t="shared" si="18"/>
        <v>0</v>
      </c>
      <c r="BX81" t="s">
        <v>473</v>
      </c>
      <c r="BY81" s="27">
        <v>1822.5</v>
      </c>
      <c r="BZ81" s="27">
        <v>0</v>
      </c>
      <c r="CA81" s="65"/>
      <c r="CB81" t="str">
        <f t="shared" si="19"/>
        <v/>
      </c>
      <c r="CC81" t="str">
        <f t="shared" si="20"/>
        <v>Luang Prabang River Lodge 2</v>
      </c>
      <c r="CD81" s="27">
        <f t="shared" si="20"/>
        <v>1822.5</v>
      </c>
      <c r="CE81" s="27">
        <f t="shared" si="20"/>
        <v>0</v>
      </c>
      <c r="CF81" s="27"/>
      <c r="CG81" t="str">
        <f t="shared" si="21"/>
        <v/>
      </c>
      <c r="CH81" t="str">
        <f t="shared" si="21"/>
        <v>Luang Prabang River Lodge 2</v>
      </c>
      <c r="CI81" s="27">
        <f t="shared" si="22"/>
        <v>1822.5</v>
      </c>
      <c r="CJ81" s="27">
        <f t="shared" si="23"/>
        <v>0</v>
      </c>
      <c r="CK81" s="27"/>
      <c r="CL81" t="str">
        <f t="shared" si="24"/>
        <v/>
      </c>
      <c r="CM81" t="str">
        <f t="shared" si="24"/>
        <v>Luang Prabang River Lodge 2</v>
      </c>
      <c r="CN81" s="27">
        <f t="shared" si="24"/>
        <v>1822.5</v>
      </c>
      <c r="CO81" s="27">
        <f t="shared" si="24"/>
        <v>0</v>
      </c>
      <c r="CP81" s="27"/>
      <c r="CQ81" t="s">
        <v>564</v>
      </c>
      <c r="CR81" t="s">
        <v>682</v>
      </c>
      <c r="CS81">
        <v>1800</v>
      </c>
      <c r="CT81">
        <v>1800</v>
      </c>
      <c r="CU81" s="65"/>
      <c r="CV81" t="str">
        <f t="shared" si="25"/>
        <v>J9</v>
      </c>
      <c r="CW81" t="str">
        <f t="shared" si="26"/>
        <v>Départ pour aéroport à 6h30 vol air asia krabi départ 7h55 arrivée 9h40</v>
      </c>
      <c r="CX81" s="27">
        <f t="shared" si="26"/>
        <v>1800</v>
      </c>
      <c r="CY81" s="27">
        <f t="shared" si="26"/>
        <v>1800</v>
      </c>
      <c r="CZ81" s="27"/>
      <c r="DA81" t="str">
        <f t="shared" si="27"/>
        <v>J9</v>
      </c>
      <c r="DB81" t="str">
        <f t="shared" si="28"/>
        <v>Départ pour aéroport à 6h30 vol air asia krabi départ 7h55 arrivée 9h40</v>
      </c>
      <c r="DC81" s="27">
        <f t="shared" si="28"/>
        <v>1800</v>
      </c>
      <c r="DD81" s="27">
        <f t="shared" si="28"/>
        <v>1800</v>
      </c>
      <c r="DE81" s="27"/>
      <c r="DF81" t="str">
        <f t="shared" si="29"/>
        <v>J9</v>
      </c>
      <c r="DG81" t="str">
        <f t="shared" si="30"/>
        <v>Départ pour aéroport à 6h30 vol air asia krabi départ 7h55 arrivée 9h40</v>
      </c>
      <c r="DH81" s="27">
        <f t="shared" si="30"/>
        <v>1800</v>
      </c>
      <c r="DI81" s="27">
        <f t="shared" si="30"/>
        <v>1800</v>
      </c>
      <c r="DJ81" s="27"/>
      <c r="DL81" t="s">
        <v>625</v>
      </c>
      <c r="DP81" t="str">
        <f t="shared" si="31"/>
        <v/>
      </c>
      <c r="DQ81" t="str">
        <f t="shared" si="32"/>
        <v>Visite du village tribu mu seu</v>
      </c>
      <c r="DR81" s="27">
        <f t="shared" si="32"/>
        <v>0</v>
      </c>
      <c r="DS81" s="27">
        <f t="shared" si="32"/>
        <v>0</v>
      </c>
      <c r="DU81" t="str">
        <f t="shared" si="33"/>
        <v/>
      </c>
      <c r="DV81" t="str">
        <f t="shared" si="33"/>
        <v>Visite du village tribu mu seu</v>
      </c>
      <c r="DW81" s="27">
        <f t="shared" si="33"/>
        <v>0</v>
      </c>
      <c r="DX81" s="27">
        <f t="shared" si="33"/>
        <v>0</v>
      </c>
      <c r="DZ81" t="str">
        <f t="shared" si="34"/>
        <v/>
      </c>
      <c r="EA81" t="str">
        <f t="shared" si="34"/>
        <v>Visite du village tribu mu seu</v>
      </c>
      <c r="EB81" s="27">
        <f t="shared" si="34"/>
        <v>0</v>
      </c>
      <c r="EC81" s="27">
        <f t="shared" si="34"/>
        <v>0</v>
      </c>
      <c r="EF81" t="s">
        <v>683</v>
      </c>
      <c r="EG81" s="27"/>
      <c r="EH81" s="27"/>
      <c r="EI81" t="s">
        <v>25</v>
      </c>
      <c r="EJ81" t="str">
        <f t="shared" si="35"/>
        <v/>
      </c>
      <c r="EK81" t="str">
        <f t="shared" si="36"/>
        <v>Retour 16h à l'hôtel</v>
      </c>
      <c r="EL81" s="27">
        <f t="shared" si="36"/>
        <v>0</v>
      </c>
      <c r="EM81" s="27">
        <f t="shared" si="36"/>
        <v>0</v>
      </c>
      <c r="EO81" t="str">
        <f t="shared" si="37"/>
        <v/>
      </c>
      <c r="EP81" t="str">
        <f t="shared" si="37"/>
        <v>Retour 16h à l'hôtel</v>
      </c>
      <c r="EQ81" s="27">
        <f t="shared" si="37"/>
        <v>0</v>
      </c>
      <c r="ER81" s="27">
        <f t="shared" si="37"/>
        <v>0</v>
      </c>
      <c r="ET81" t="str">
        <f t="shared" si="38"/>
        <v/>
      </c>
      <c r="EU81" t="str">
        <f t="shared" si="38"/>
        <v>Retour 16h à l'hôtel</v>
      </c>
      <c r="EV81" s="27">
        <f t="shared" si="38"/>
        <v>0</v>
      </c>
      <c r="EW81" s="27">
        <f t="shared" si="38"/>
        <v>0</v>
      </c>
      <c r="EZ81" t="s">
        <v>683</v>
      </c>
      <c r="FA81" s="27"/>
      <c r="FB81" s="27"/>
      <c r="FD81" t="str">
        <f t="shared" si="39"/>
        <v/>
      </c>
      <c r="FE81" t="str">
        <f t="shared" si="40"/>
        <v>Retour 16h à l'hôtel</v>
      </c>
      <c r="FF81" s="27">
        <f t="shared" si="40"/>
        <v>0</v>
      </c>
      <c r="FG81" s="27">
        <f t="shared" si="40"/>
        <v>0</v>
      </c>
      <c r="FI81" t="str">
        <f t="shared" si="41"/>
        <v/>
      </c>
      <c r="FJ81" t="str">
        <f t="shared" si="41"/>
        <v>Retour 16h à l'hôtel</v>
      </c>
      <c r="FK81" s="27">
        <f t="shared" si="41"/>
        <v>0</v>
      </c>
      <c r="FL81" s="27">
        <f t="shared" si="41"/>
        <v>0</v>
      </c>
      <c r="FN81" t="str">
        <f t="shared" si="42"/>
        <v/>
      </c>
      <c r="FO81" t="str">
        <f t="shared" si="42"/>
        <v>Retour 16h à l'hôtel</v>
      </c>
      <c r="FP81" s="27">
        <f t="shared" si="42"/>
        <v>0</v>
      </c>
      <c r="FQ81" s="27">
        <f t="shared" si="42"/>
        <v>0</v>
      </c>
      <c r="FS81" t="s">
        <v>683</v>
      </c>
      <c r="FT81" s="27"/>
      <c r="FU81" s="27"/>
      <c r="FW81" t="str">
        <f t="shared" si="43"/>
        <v/>
      </c>
      <c r="FX81" t="str">
        <f t="shared" si="44"/>
        <v>Retour 16h à l'hôtel</v>
      </c>
      <c r="FY81" s="27">
        <f t="shared" si="44"/>
        <v>0</v>
      </c>
      <c r="FZ81" s="27">
        <f t="shared" si="44"/>
        <v>0</v>
      </c>
      <c r="GB81" t="str">
        <f t="shared" si="45"/>
        <v/>
      </c>
      <c r="GC81" t="str">
        <f t="shared" si="45"/>
        <v>Retour 16h à l'hôtel</v>
      </c>
      <c r="GD81" s="27">
        <f t="shared" si="45"/>
        <v>0</v>
      </c>
      <c r="GE81" s="27">
        <f t="shared" si="45"/>
        <v>0</v>
      </c>
      <c r="GG81" t="str">
        <f t="shared" si="46"/>
        <v/>
      </c>
      <c r="GH81" t="str">
        <f t="shared" si="46"/>
        <v>Retour 16h à l'hôtel</v>
      </c>
      <c r="GI81" s="27">
        <f t="shared" si="46"/>
        <v>0</v>
      </c>
      <c r="GJ81" s="27">
        <f t="shared" si="46"/>
        <v>0</v>
      </c>
      <c r="GL81" t="s">
        <v>683</v>
      </c>
      <c r="GM81" s="27"/>
      <c r="GN81" s="27"/>
      <c r="GP81" t="str">
        <f t="shared" si="47"/>
        <v/>
      </c>
      <c r="GQ81" t="str">
        <f t="shared" si="48"/>
        <v>Retour 16h à l'hôtel</v>
      </c>
      <c r="GR81" s="27">
        <f t="shared" si="48"/>
        <v>0</v>
      </c>
      <c r="GS81" s="27">
        <f t="shared" si="48"/>
        <v>0</v>
      </c>
      <c r="GU81" t="str">
        <f t="shared" si="49"/>
        <v/>
      </c>
      <c r="GV81" t="str">
        <f t="shared" si="49"/>
        <v>Retour 16h à l'hôtel</v>
      </c>
      <c r="GW81" s="27">
        <f t="shared" si="49"/>
        <v>0</v>
      </c>
      <c r="GX81" s="27">
        <f t="shared" si="49"/>
        <v>0</v>
      </c>
      <c r="GZ81" t="str">
        <f t="shared" si="50"/>
        <v/>
      </c>
      <c r="HA81" t="str">
        <f t="shared" si="50"/>
        <v>Retour 16h à l'hôtel</v>
      </c>
      <c r="HB81" s="27">
        <f t="shared" si="50"/>
        <v>0</v>
      </c>
      <c r="HC81" s="27">
        <f t="shared" si="50"/>
        <v>0</v>
      </c>
      <c r="HE81" t="s">
        <v>684</v>
      </c>
      <c r="HF81" s="27"/>
      <c r="HG81">
        <v>2600</v>
      </c>
      <c r="HI81" t="str">
        <f t="shared" si="51"/>
        <v/>
      </c>
      <c r="HJ81" t="str">
        <f t="shared" si="52"/>
        <v>transport pour la journée</v>
      </c>
      <c r="HK81">
        <f t="shared" si="52"/>
        <v>0</v>
      </c>
      <c r="HL81">
        <f t="shared" si="52"/>
        <v>2600</v>
      </c>
      <c r="HN81" t="str">
        <f t="shared" si="53"/>
        <v/>
      </c>
      <c r="HO81" t="str">
        <f t="shared" si="53"/>
        <v>transport pour la journée</v>
      </c>
      <c r="HP81">
        <f t="shared" si="53"/>
        <v>0</v>
      </c>
      <c r="HQ81">
        <f t="shared" si="53"/>
        <v>2600</v>
      </c>
      <c r="HS81" t="str">
        <f t="shared" si="54"/>
        <v/>
      </c>
      <c r="HT81" t="str">
        <f t="shared" si="54"/>
        <v>transport pour la journée</v>
      </c>
      <c r="HU81">
        <f t="shared" si="54"/>
        <v>0</v>
      </c>
      <c r="HV81">
        <f t="shared" si="54"/>
        <v>2600</v>
      </c>
      <c r="HX81" t="s">
        <v>684</v>
      </c>
      <c r="HY81" s="27"/>
      <c r="HZ81">
        <v>2600</v>
      </c>
      <c r="IB81" t="str">
        <f t="shared" si="55"/>
        <v/>
      </c>
      <c r="IC81" t="str">
        <f t="shared" si="56"/>
        <v>transport pour la journée</v>
      </c>
      <c r="ID81">
        <f t="shared" si="56"/>
        <v>0</v>
      </c>
      <c r="IE81">
        <f t="shared" si="56"/>
        <v>2600</v>
      </c>
      <c r="IG81" t="str">
        <f t="shared" si="57"/>
        <v/>
      </c>
      <c r="IH81" t="str">
        <f t="shared" si="58"/>
        <v>transport pour la journée</v>
      </c>
      <c r="II81">
        <f t="shared" si="58"/>
        <v>0</v>
      </c>
      <c r="IJ81">
        <f t="shared" si="58"/>
        <v>2600</v>
      </c>
      <c r="IL81" t="str">
        <f t="shared" si="59"/>
        <v/>
      </c>
      <c r="IM81" t="str">
        <f t="shared" si="60"/>
        <v>transport pour la journée</v>
      </c>
      <c r="IN81">
        <f t="shared" si="60"/>
        <v>0</v>
      </c>
      <c r="IO81">
        <f t="shared" si="60"/>
        <v>2600</v>
      </c>
      <c r="IR81" s="25" t="s">
        <v>685</v>
      </c>
      <c r="IW81" s="27">
        <v>0</v>
      </c>
      <c r="IX81" s="27"/>
      <c r="IZ81" t="str">
        <f t="shared" si="61"/>
        <v>dîner hôtel</v>
      </c>
      <c r="JD81" s="27">
        <f t="shared" si="62"/>
        <v>0</v>
      </c>
      <c r="JE81" s="65">
        <f t="shared" si="62"/>
        <v>0</v>
      </c>
      <c r="JH81" t="str">
        <f t="shared" si="63"/>
        <v>dîner hôtel</v>
      </c>
      <c r="JL81" s="27">
        <f t="shared" si="64"/>
        <v>0</v>
      </c>
      <c r="JM81" s="65">
        <f t="shared" si="64"/>
        <v>0</v>
      </c>
      <c r="JP81" t="str">
        <f t="shared" si="65"/>
        <v>dîner hôtel</v>
      </c>
      <c r="JT81" s="27">
        <f t="shared" si="66"/>
        <v>0</v>
      </c>
      <c r="JU81" s="65">
        <f t="shared" si="66"/>
        <v>0</v>
      </c>
      <c r="JX81" t="s">
        <v>427</v>
      </c>
      <c r="JZ81" s="27">
        <v>3700</v>
      </c>
      <c r="KA81" s="27">
        <v>0</v>
      </c>
      <c r="KB81" s="27"/>
      <c r="KD81" t="s">
        <v>686</v>
      </c>
      <c r="KF81" s="27">
        <f t="shared" si="67"/>
        <v>3700</v>
      </c>
      <c r="KG81" s="65">
        <f t="shared" si="67"/>
        <v>0</v>
      </c>
      <c r="KJ81" t="s">
        <v>686</v>
      </c>
      <c r="KL81" s="27">
        <f t="shared" si="68"/>
        <v>3700</v>
      </c>
      <c r="KM81" s="65">
        <f t="shared" si="68"/>
        <v>0</v>
      </c>
      <c r="KP81" t="s">
        <v>686</v>
      </c>
      <c r="KR81" s="27">
        <f t="shared" si="69"/>
        <v>3700</v>
      </c>
      <c r="KS81" s="65">
        <f t="shared" si="69"/>
        <v>0</v>
      </c>
      <c r="KV81" t="s">
        <v>435</v>
      </c>
      <c r="KX81" s="65"/>
      <c r="KY81" s="65">
        <v>0</v>
      </c>
      <c r="KZ81" s="27"/>
      <c r="LB81" t="s">
        <v>435</v>
      </c>
      <c r="LD81" s="27">
        <f t="shared" si="117"/>
        <v>0</v>
      </c>
      <c r="LE81" s="65">
        <f t="shared" si="117"/>
        <v>0</v>
      </c>
      <c r="LH81" t="str">
        <f t="shared" si="71"/>
        <v>Taxi aéroport à hôtel</v>
      </c>
      <c r="LJ81" s="27">
        <f t="shared" si="118"/>
        <v>0</v>
      </c>
      <c r="LK81" s="65">
        <f t="shared" si="118"/>
        <v>0</v>
      </c>
      <c r="LN81" t="str">
        <f t="shared" si="73"/>
        <v>Taxi aéroport à hôtel</v>
      </c>
      <c r="LP81" s="27">
        <f t="shared" si="119"/>
        <v>0</v>
      </c>
      <c r="LQ81" s="65">
        <f t="shared" si="119"/>
        <v>0</v>
      </c>
      <c r="LT81" t="s">
        <v>435</v>
      </c>
      <c r="LV81" s="65"/>
      <c r="LW81" s="65">
        <v>1000</v>
      </c>
      <c r="LX81" s="27"/>
      <c r="LZ81" t="str">
        <f t="shared" si="75"/>
        <v>Taxi aéroport à hôtel</v>
      </c>
      <c r="MB81" s="27">
        <f t="shared" si="120"/>
        <v>0</v>
      </c>
      <c r="MC81" s="65">
        <f t="shared" si="120"/>
        <v>1000</v>
      </c>
      <c r="MF81" t="str">
        <f t="shared" si="77"/>
        <v>Taxi aéroport à hôtel</v>
      </c>
      <c r="MH81" s="27">
        <f t="shared" si="121"/>
        <v>0</v>
      </c>
      <c r="MI81" s="65">
        <f t="shared" si="121"/>
        <v>1000</v>
      </c>
      <c r="ML81" t="str">
        <f t="shared" si="79"/>
        <v>Taxi aéroport à hôtel</v>
      </c>
      <c r="MN81" s="27">
        <f t="shared" si="122"/>
        <v>0</v>
      </c>
      <c r="MO81" s="65">
        <f t="shared" si="122"/>
        <v>1000</v>
      </c>
      <c r="MQ81" t="s">
        <v>687</v>
      </c>
      <c r="MT81">
        <v>6000</v>
      </c>
      <c r="MW81" t="str">
        <f t="shared" si="81"/>
        <v>Départ pour Chiang rai (van)</v>
      </c>
      <c r="MY81" s="27">
        <f t="shared" si="82"/>
        <v>0</v>
      </c>
      <c r="MZ81" s="65">
        <v>3000</v>
      </c>
      <c r="NC81" t="str">
        <f t="shared" si="83"/>
        <v>Départ pour Chiang rai (van)</v>
      </c>
      <c r="NE81" s="27">
        <f t="shared" si="84"/>
        <v>0</v>
      </c>
      <c r="NF81" s="65">
        <f t="shared" si="84"/>
        <v>3000</v>
      </c>
      <c r="NI81" t="str">
        <f t="shared" si="85"/>
        <v>Départ pour Chiang rai (van)</v>
      </c>
      <c r="NK81" s="27">
        <f t="shared" si="86"/>
        <v>0</v>
      </c>
      <c r="NL81" s="65">
        <f t="shared" si="86"/>
        <v>3000</v>
      </c>
      <c r="NM81" t="s">
        <v>593</v>
      </c>
      <c r="NN81" t="s">
        <v>258</v>
      </c>
      <c r="NP81" s="27"/>
      <c r="NQ81" s="65">
        <v>170</v>
      </c>
      <c r="NS81" t="s">
        <v>593</v>
      </c>
      <c r="NT81" t="str">
        <f t="shared" si="87"/>
        <v>Départ à 8h30 pour Don Suthep + wat Phalat</v>
      </c>
      <c r="NV81" s="27">
        <f t="shared" si="88"/>
        <v>0</v>
      </c>
      <c r="NW81" s="65">
        <f t="shared" si="88"/>
        <v>170</v>
      </c>
      <c r="NY81" t="s">
        <v>593</v>
      </c>
      <c r="NZ81" t="str">
        <f t="shared" si="89"/>
        <v>Départ à 8h30 pour Don Suthep + wat Phalat</v>
      </c>
      <c r="OB81" s="27">
        <f t="shared" si="90"/>
        <v>0</v>
      </c>
      <c r="OC81" s="65">
        <f t="shared" si="90"/>
        <v>170</v>
      </c>
      <c r="OE81" t="s">
        <v>593</v>
      </c>
      <c r="OF81" t="str">
        <f t="shared" si="91"/>
        <v>Départ à 8h30 pour Don Suthep + wat Phalat</v>
      </c>
      <c r="OH81" s="27">
        <f t="shared" si="92"/>
        <v>0</v>
      </c>
      <c r="OI81" s="65">
        <f t="shared" si="92"/>
        <v>170</v>
      </c>
      <c r="OL81" s="25" t="s">
        <v>282</v>
      </c>
      <c r="ON81" s="27"/>
      <c r="OO81" s="27">
        <v>0</v>
      </c>
      <c r="OR81" t="str">
        <f t="shared" si="93"/>
        <v>Dîner hôtel</v>
      </c>
      <c r="OT81" s="27">
        <f t="shared" si="94"/>
        <v>0</v>
      </c>
      <c r="OU81" s="65">
        <f t="shared" si="94"/>
        <v>0</v>
      </c>
      <c r="OX81" t="str">
        <f t="shared" si="95"/>
        <v>Dîner hôtel</v>
      </c>
      <c r="OZ81" s="27">
        <f t="shared" si="96"/>
        <v>0</v>
      </c>
      <c r="PA81" s="65">
        <f t="shared" si="96"/>
        <v>0</v>
      </c>
      <c r="PD81" t="str">
        <f t="shared" si="97"/>
        <v>Dîner hôtel</v>
      </c>
      <c r="PF81" s="27">
        <f t="shared" si="98"/>
        <v>0</v>
      </c>
      <c r="PG81" s="65">
        <f t="shared" si="98"/>
        <v>0</v>
      </c>
      <c r="PI81" t="s">
        <v>564</v>
      </c>
      <c r="PJ81" t="s">
        <v>263</v>
      </c>
      <c r="PL81" s="27"/>
      <c r="PM81" s="27">
        <v>8000</v>
      </c>
      <c r="PO81" t="s">
        <v>593</v>
      </c>
      <c r="PP81" t="str">
        <f t="shared" si="99"/>
        <v>Van à la journée</v>
      </c>
      <c r="PR81">
        <f t="shared" si="100"/>
        <v>0</v>
      </c>
      <c r="PS81">
        <v>4000</v>
      </c>
      <c r="PU81" t="s">
        <v>593</v>
      </c>
      <c r="PV81" t="str">
        <f t="shared" si="101"/>
        <v>Van à la journée</v>
      </c>
      <c r="PX81">
        <f t="shared" si="102"/>
        <v>0</v>
      </c>
      <c r="PY81">
        <f t="shared" si="102"/>
        <v>4000</v>
      </c>
      <c r="QA81" t="s">
        <v>593</v>
      </c>
      <c r="QB81" t="str">
        <f t="shared" si="103"/>
        <v>Van à la journée</v>
      </c>
      <c r="QD81">
        <f t="shared" si="104"/>
        <v>0</v>
      </c>
      <c r="QE81">
        <f t="shared" si="104"/>
        <v>4000</v>
      </c>
      <c r="QH81" t="s">
        <v>688</v>
      </c>
      <c r="QI81" s="27">
        <v>425</v>
      </c>
      <c r="QJ81" s="27"/>
      <c r="QN81" t="str">
        <f t="shared" si="105"/>
        <v>Départ à 13h30 pour Surin - arrivée vers 17h30-18h</v>
      </c>
      <c r="QO81">
        <f t="shared" si="105"/>
        <v>425</v>
      </c>
      <c r="QP81">
        <f t="shared" si="105"/>
        <v>0</v>
      </c>
      <c r="QT81" t="str">
        <f t="shared" si="106"/>
        <v>Départ à 13h30 pour Surin - arrivée vers 17h30-18h</v>
      </c>
      <c r="QU81">
        <f t="shared" si="106"/>
        <v>425</v>
      </c>
      <c r="QV81">
        <f t="shared" si="106"/>
        <v>0</v>
      </c>
      <c r="QZ81" t="str">
        <f t="shared" si="107"/>
        <v>Départ à 13h30 pour Surin - arrivée vers 17h30-18h</v>
      </c>
      <c r="RA81">
        <f t="shared" si="107"/>
        <v>425</v>
      </c>
      <c r="RB81">
        <f t="shared" si="107"/>
        <v>0</v>
      </c>
      <c r="RD81" t="s">
        <v>688</v>
      </c>
      <c r="RE81" s="27">
        <v>425</v>
      </c>
      <c r="RF81" s="27"/>
      <c r="RI81" t="str">
        <f t="shared" si="108"/>
        <v>Départ à 13h30 pour Surin - arrivée vers 17h30-18h</v>
      </c>
      <c r="RJ81">
        <f t="shared" si="108"/>
        <v>425</v>
      </c>
      <c r="RK81">
        <f t="shared" si="108"/>
        <v>0</v>
      </c>
      <c r="RN81" t="str">
        <f t="shared" si="109"/>
        <v>Départ à 13h30 pour Surin - arrivée vers 17h30-18h</v>
      </c>
      <c r="RO81">
        <f t="shared" si="109"/>
        <v>425</v>
      </c>
      <c r="RP81">
        <f t="shared" si="109"/>
        <v>0</v>
      </c>
      <c r="RS81" t="str">
        <f t="shared" si="110"/>
        <v>Départ à 13h30 pour Surin - arrivée vers 17h30-18h</v>
      </c>
      <c r="RT81">
        <f t="shared" si="110"/>
        <v>425</v>
      </c>
      <c r="RU81">
        <f t="shared" si="110"/>
        <v>0</v>
      </c>
      <c r="RW81" s="25" t="s">
        <v>417</v>
      </c>
      <c r="RX81" s="27"/>
      <c r="RY81" s="27"/>
      <c r="SA81">
        <f t="shared" si="111"/>
        <v>0</v>
      </c>
      <c r="SB81" t="str">
        <f t="shared" si="111"/>
        <v>Arriver 16h à chiang khan</v>
      </c>
      <c r="SC81">
        <f t="shared" si="111"/>
        <v>0</v>
      </c>
      <c r="SD81">
        <f t="shared" si="111"/>
        <v>0</v>
      </c>
      <c r="SF81">
        <f t="shared" si="112"/>
        <v>0</v>
      </c>
      <c r="SG81" t="str">
        <f t="shared" si="112"/>
        <v>Arriver 16h à chiang khan</v>
      </c>
      <c r="SH81">
        <f t="shared" si="112"/>
        <v>0</v>
      </c>
      <c r="SI81">
        <f t="shared" si="112"/>
        <v>0</v>
      </c>
      <c r="SK81">
        <f t="shared" si="113"/>
        <v>0</v>
      </c>
      <c r="SL81" t="str">
        <f t="shared" si="113"/>
        <v>Arriver 16h à chiang khan</v>
      </c>
      <c r="SM81">
        <f t="shared" si="113"/>
        <v>0</v>
      </c>
      <c r="SN81">
        <f t="shared" si="113"/>
        <v>0</v>
      </c>
      <c r="SR81" t="s">
        <v>299</v>
      </c>
      <c r="SS81" s="27"/>
      <c r="ST81" s="27">
        <v>2300</v>
      </c>
      <c r="SW81" t="str">
        <f t="shared" si="114"/>
        <v>van à la journée</v>
      </c>
      <c r="SX81">
        <f t="shared" si="114"/>
        <v>0</v>
      </c>
      <c r="SY81">
        <f t="shared" si="114"/>
        <v>2300</v>
      </c>
      <c r="TB81" t="str">
        <f t="shared" si="115"/>
        <v>van à la journée</v>
      </c>
      <c r="TC81">
        <f t="shared" si="115"/>
        <v>0</v>
      </c>
      <c r="TD81">
        <f t="shared" si="115"/>
        <v>2300</v>
      </c>
      <c r="TG81" t="str">
        <f t="shared" si="116"/>
        <v>van à la journée</v>
      </c>
      <c r="TH81">
        <f t="shared" si="116"/>
        <v>0</v>
      </c>
      <c r="TI81">
        <f t="shared" si="116"/>
        <v>2300</v>
      </c>
    </row>
    <row r="82" spans="2:529" x14ac:dyDescent="0.25">
      <c r="B82" s="26" t="s">
        <v>689</v>
      </c>
      <c r="C82" s="26"/>
      <c r="D82" s="26"/>
      <c r="E82" s="26"/>
      <c r="F82" s="26"/>
      <c r="G82" s="72">
        <f>+G81*G80*10</f>
        <v>2000</v>
      </c>
      <c r="H82" s="65"/>
      <c r="J82" s="26" t="s">
        <v>689</v>
      </c>
      <c r="K82" s="26"/>
      <c r="L82" s="26"/>
      <c r="M82" s="26"/>
      <c r="N82" s="26"/>
      <c r="O82" s="72">
        <f>+O81*O80*10</f>
        <v>1500</v>
      </c>
      <c r="P82" s="72"/>
      <c r="R82" s="26" t="s">
        <v>689</v>
      </c>
      <c r="S82" s="26"/>
      <c r="T82" s="26"/>
      <c r="U82" s="26"/>
      <c r="V82" s="26"/>
      <c r="W82" s="72">
        <f>+W81*W80*10</f>
        <v>1000</v>
      </c>
      <c r="X82" s="65"/>
      <c r="Z82" s="26" t="s">
        <v>689</v>
      </c>
      <c r="AA82" s="26"/>
      <c r="AB82" s="26"/>
      <c r="AC82" s="26"/>
      <c r="AD82" s="26"/>
      <c r="AE82" s="72">
        <f>+AE81*AE80*10</f>
        <v>500</v>
      </c>
      <c r="AG82" t="s">
        <v>427</v>
      </c>
      <c r="AI82" s="27">
        <v>3700</v>
      </c>
      <c r="AJ82" s="27">
        <v>0</v>
      </c>
      <c r="AK82" s="27"/>
      <c r="AL82" t="str">
        <f t="shared" si="8"/>
        <v/>
      </c>
      <c r="AM82" t="str">
        <f t="shared" si="9"/>
        <v>Lanta miami resort</v>
      </c>
      <c r="AO82" s="27">
        <f t="shared" si="10"/>
        <v>3700</v>
      </c>
      <c r="AP82" s="27">
        <f t="shared" si="10"/>
        <v>0</v>
      </c>
      <c r="AQ82" s="27"/>
      <c r="AR82" t="str">
        <f t="shared" si="11"/>
        <v/>
      </c>
      <c r="AS82" t="str">
        <f t="shared" si="11"/>
        <v>Lanta miami resort</v>
      </c>
      <c r="AU82" s="27">
        <f t="shared" si="12"/>
        <v>3700</v>
      </c>
      <c r="AV82" s="27">
        <f t="shared" si="12"/>
        <v>0</v>
      </c>
      <c r="AW82" s="27"/>
      <c r="AX82" t="str">
        <f t="shared" si="13"/>
        <v/>
      </c>
      <c r="AY82" t="str">
        <f t="shared" si="13"/>
        <v>Lanta miami resort</v>
      </c>
      <c r="BA82" s="27">
        <f t="shared" si="14"/>
        <v>3700</v>
      </c>
      <c r="BB82" s="27">
        <f t="shared" si="14"/>
        <v>0</v>
      </c>
      <c r="BC82" s="27"/>
      <c r="BE82" t="s">
        <v>690</v>
      </c>
      <c r="BF82" s="27">
        <v>50</v>
      </c>
      <c r="BG82" s="27">
        <v>0</v>
      </c>
      <c r="BH82" s="65"/>
      <c r="BI82" t="str">
        <f t="shared" si="15"/>
        <v/>
      </c>
      <c r="BJ82" t="str">
        <f t="shared" si="16"/>
        <v>Déjeuner ferme orchidées + entrées</v>
      </c>
      <c r="BK82" s="27">
        <f t="shared" si="16"/>
        <v>50</v>
      </c>
      <c r="BL82" s="27">
        <f t="shared" si="16"/>
        <v>0</v>
      </c>
      <c r="BM82" s="27"/>
      <c r="BN82" t="str">
        <f t="shared" si="17"/>
        <v/>
      </c>
      <c r="BO82" t="str">
        <f t="shared" si="17"/>
        <v>Déjeuner ferme orchidées + entrées</v>
      </c>
      <c r="BP82" s="27">
        <f t="shared" si="17"/>
        <v>50</v>
      </c>
      <c r="BQ82" s="27">
        <f t="shared" si="17"/>
        <v>0</v>
      </c>
      <c r="BR82" s="27"/>
      <c r="BS82" s="27" t="str">
        <f t="shared" si="18"/>
        <v/>
      </c>
      <c r="BT82" t="str">
        <f t="shared" si="18"/>
        <v>Déjeuner ferme orchidées + entrées</v>
      </c>
      <c r="BU82" s="27">
        <f t="shared" si="18"/>
        <v>50</v>
      </c>
      <c r="BV82" s="27">
        <f t="shared" si="18"/>
        <v>0</v>
      </c>
      <c r="BW82" t="s">
        <v>593</v>
      </c>
      <c r="BX82" t="s">
        <v>590</v>
      </c>
      <c r="CA82" s="65"/>
      <c r="CB82" t="str">
        <f t="shared" si="19"/>
        <v>J10</v>
      </c>
      <c r="CC82" t="str">
        <f t="shared" si="20"/>
        <v>Matinéee libre</v>
      </c>
      <c r="CD82" s="27">
        <f t="shared" si="20"/>
        <v>0</v>
      </c>
      <c r="CE82" s="27">
        <f t="shared" si="20"/>
        <v>0</v>
      </c>
      <c r="CF82" s="27"/>
      <c r="CG82" t="str">
        <f t="shared" si="21"/>
        <v>J10</v>
      </c>
      <c r="CH82" t="str">
        <f t="shared" si="21"/>
        <v>Matinéee libre</v>
      </c>
      <c r="CI82" s="27">
        <f t="shared" si="22"/>
        <v>0</v>
      </c>
      <c r="CJ82" s="27">
        <f t="shared" si="23"/>
        <v>0</v>
      </c>
      <c r="CK82" s="27"/>
      <c r="CL82" t="str">
        <f t="shared" si="24"/>
        <v>J10</v>
      </c>
      <c r="CM82" t="str">
        <f t="shared" si="24"/>
        <v>Matinéee libre</v>
      </c>
      <c r="CN82" s="27">
        <f t="shared" si="24"/>
        <v>0</v>
      </c>
      <c r="CO82" s="27">
        <f t="shared" si="24"/>
        <v>0</v>
      </c>
      <c r="CP82" s="27"/>
      <c r="CR82" t="s">
        <v>691</v>
      </c>
      <c r="CS82">
        <v>0</v>
      </c>
      <c r="CT82">
        <v>2500</v>
      </c>
      <c r="CU82" s="65"/>
      <c r="CV82" t="str">
        <f t="shared" si="25"/>
        <v/>
      </c>
      <c r="CW82" t="str">
        <f t="shared" si="26"/>
        <v>van Krabi à Hôtel Koh Lanta à 10h30 arrivée 13h30</v>
      </c>
      <c r="CX82" s="27">
        <f t="shared" si="26"/>
        <v>0</v>
      </c>
      <c r="CY82" s="27">
        <f t="shared" si="26"/>
        <v>2500</v>
      </c>
      <c r="CZ82" s="27"/>
      <c r="DA82" t="str">
        <f t="shared" si="27"/>
        <v/>
      </c>
      <c r="DB82" t="str">
        <f t="shared" si="28"/>
        <v>van Krabi à Hôtel Koh Lanta à 10h30 arrivée 13h30</v>
      </c>
      <c r="DC82" s="27">
        <f t="shared" si="28"/>
        <v>0</v>
      </c>
      <c r="DD82" s="27">
        <f t="shared" si="28"/>
        <v>2500</v>
      </c>
      <c r="DE82" s="27"/>
      <c r="DF82" t="str">
        <f t="shared" si="29"/>
        <v/>
      </c>
      <c r="DG82" t="str">
        <f t="shared" si="30"/>
        <v>van Krabi à Hôtel Koh Lanta à 10h30 arrivée 13h30</v>
      </c>
      <c r="DH82" s="27">
        <f t="shared" si="30"/>
        <v>0</v>
      </c>
      <c r="DI82" s="27">
        <f t="shared" si="30"/>
        <v>2500</v>
      </c>
      <c r="DJ82" s="27"/>
      <c r="DL82" t="s">
        <v>692</v>
      </c>
      <c r="DP82" t="str">
        <f t="shared" si="31"/>
        <v/>
      </c>
      <c r="DQ82" t="str">
        <f t="shared" si="32"/>
        <v>Départ 13h00 pour Chiang khong</v>
      </c>
      <c r="DR82" s="27">
        <f t="shared" si="32"/>
        <v>0</v>
      </c>
      <c r="DS82" s="27">
        <f t="shared" si="32"/>
        <v>0</v>
      </c>
      <c r="DU82" t="str">
        <f t="shared" si="33"/>
        <v/>
      </c>
      <c r="DV82" t="str">
        <f t="shared" si="33"/>
        <v>Départ 13h00 pour Chiang khong</v>
      </c>
      <c r="DW82" s="27">
        <f t="shared" si="33"/>
        <v>0</v>
      </c>
      <c r="DX82" s="27">
        <f t="shared" si="33"/>
        <v>0</v>
      </c>
      <c r="DZ82" t="str">
        <f t="shared" si="34"/>
        <v/>
      </c>
      <c r="EA82" t="str">
        <f t="shared" si="34"/>
        <v>Départ 13h00 pour Chiang khong</v>
      </c>
      <c r="EB82" s="27">
        <f t="shared" si="34"/>
        <v>0</v>
      </c>
      <c r="EC82" s="27">
        <f t="shared" si="34"/>
        <v>0</v>
      </c>
      <c r="EF82" t="s">
        <v>693</v>
      </c>
      <c r="EG82">
        <v>1650</v>
      </c>
      <c r="EH82" s="27">
        <v>1650</v>
      </c>
      <c r="EI82" s="27"/>
      <c r="EJ82" t="str">
        <f t="shared" si="35"/>
        <v/>
      </c>
      <c r="EK82" t="str">
        <f t="shared" si="36"/>
        <v>Départ hotel pour aéroport à 17h00 - vol à 19h20 arrivée 20h40</v>
      </c>
      <c r="EL82" s="27">
        <f t="shared" si="36"/>
        <v>1650</v>
      </c>
      <c r="EM82" s="27">
        <f t="shared" si="36"/>
        <v>1650</v>
      </c>
      <c r="EO82" t="str">
        <f t="shared" si="37"/>
        <v/>
      </c>
      <c r="EP82" t="str">
        <f t="shared" si="37"/>
        <v>Départ hotel pour aéroport à 17h00 - vol à 19h20 arrivée 20h40</v>
      </c>
      <c r="EQ82" s="27">
        <f t="shared" si="37"/>
        <v>1650</v>
      </c>
      <c r="ER82" s="27">
        <f t="shared" si="37"/>
        <v>1650</v>
      </c>
      <c r="ET82" t="str">
        <f t="shared" si="38"/>
        <v/>
      </c>
      <c r="EU82" t="str">
        <f t="shared" si="38"/>
        <v>Départ hotel pour aéroport à 17h00 - vol à 19h20 arrivée 20h40</v>
      </c>
      <c r="EV82" s="27">
        <f t="shared" si="38"/>
        <v>1650</v>
      </c>
      <c r="EW82" s="27">
        <f t="shared" si="38"/>
        <v>1650</v>
      </c>
      <c r="EZ82" t="s">
        <v>694</v>
      </c>
      <c r="FD82" t="str">
        <f t="shared" si="39"/>
        <v/>
      </c>
      <c r="FE82" t="str">
        <f t="shared" si="40"/>
        <v>Fin après-midi libre</v>
      </c>
      <c r="FF82" s="27">
        <f t="shared" si="40"/>
        <v>0</v>
      </c>
      <c r="FG82" s="27">
        <f t="shared" si="40"/>
        <v>0</v>
      </c>
      <c r="FI82" t="str">
        <f t="shared" si="41"/>
        <v/>
      </c>
      <c r="FJ82" t="str">
        <f t="shared" si="41"/>
        <v>Fin après-midi libre</v>
      </c>
      <c r="FK82" s="27">
        <f t="shared" si="41"/>
        <v>0</v>
      </c>
      <c r="FL82" s="27">
        <f t="shared" si="41"/>
        <v>0</v>
      </c>
      <c r="FN82" t="str">
        <f t="shared" si="42"/>
        <v/>
      </c>
      <c r="FO82" t="str">
        <f t="shared" si="42"/>
        <v>Fin après-midi libre</v>
      </c>
      <c r="FP82" s="27">
        <f t="shared" si="42"/>
        <v>0</v>
      </c>
      <c r="FQ82" s="27">
        <f t="shared" si="42"/>
        <v>0</v>
      </c>
      <c r="FS82" t="s">
        <v>694</v>
      </c>
      <c r="FW82" t="str">
        <f t="shared" si="43"/>
        <v/>
      </c>
      <c r="FX82" t="str">
        <f t="shared" si="44"/>
        <v>Fin après-midi libre</v>
      </c>
      <c r="FY82" s="27">
        <f t="shared" si="44"/>
        <v>0</v>
      </c>
      <c r="FZ82" s="27">
        <f t="shared" si="44"/>
        <v>0</v>
      </c>
      <c r="GB82" t="str">
        <f t="shared" si="45"/>
        <v/>
      </c>
      <c r="GC82" t="str">
        <f t="shared" si="45"/>
        <v>Fin après-midi libre</v>
      </c>
      <c r="GD82" s="27">
        <f t="shared" si="45"/>
        <v>0</v>
      </c>
      <c r="GE82" s="27">
        <f t="shared" si="45"/>
        <v>0</v>
      </c>
      <c r="GG82" t="str">
        <f t="shared" si="46"/>
        <v/>
      </c>
      <c r="GH82" t="str">
        <f t="shared" si="46"/>
        <v>Fin après-midi libre</v>
      </c>
      <c r="GI82" s="27">
        <f t="shared" si="46"/>
        <v>0</v>
      </c>
      <c r="GJ82" s="27">
        <f t="shared" si="46"/>
        <v>0</v>
      </c>
      <c r="GL82" t="s">
        <v>694</v>
      </c>
      <c r="GP82" t="str">
        <f t="shared" si="47"/>
        <v/>
      </c>
      <c r="GQ82" t="str">
        <f t="shared" si="48"/>
        <v>Fin après-midi libre</v>
      </c>
      <c r="GR82" s="27">
        <f t="shared" si="48"/>
        <v>0</v>
      </c>
      <c r="GS82" s="27">
        <f t="shared" si="48"/>
        <v>0</v>
      </c>
      <c r="GU82" t="str">
        <f t="shared" si="49"/>
        <v/>
      </c>
      <c r="GV82" t="str">
        <f t="shared" si="49"/>
        <v>Fin après-midi libre</v>
      </c>
      <c r="GW82" s="27">
        <f t="shared" si="49"/>
        <v>0</v>
      </c>
      <c r="GX82" s="27">
        <f t="shared" si="49"/>
        <v>0</v>
      </c>
      <c r="GZ82" t="str">
        <f t="shared" si="50"/>
        <v/>
      </c>
      <c r="HA82" t="str">
        <f t="shared" si="50"/>
        <v>Fin après-midi libre</v>
      </c>
      <c r="HB82" s="27">
        <f t="shared" si="50"/>
        <v>0</v>
      </c>
      <c r="HC82" s="27">
        <f t="shared" si="50"/>
        <v>0</v>
      </c>
      <c r="HE82" t="s">
        <v>695</v>
      </c>
      <c r="HI82" t="str">
        <f t="shared" si="51"/>
        <v/>
      </c>
      <c r="HJ82" t="str">
        <f t="shared" si="52"/>
        <v>Repos hôtel jusqu'à 18h</v>
      </c>
      <c r="HK82">
        <f t="shared" si="52"/>
        <v>0</v>
      </c>
      <c r="HL82">
        <f t="shared" si="52"/>
        <v>0</v>
      </c>
      <c r="HN82" t="str">
        <f t="shared" si="53"/>
        <v/>
      </c>
      <c r="HO82" t="str">
        <f t="shared" si="53"/>
        <v>Repos hôtel jusqu'à 18h</v>
      </c>
      <c r="HP82">
        <f t="shared" si="53"/>
        <v>0</v>
      </c>
      <c r="HQ82">
        <f t="shared" si="53"/>
        <v>0</v>
      </c>
      <c r="HS82" t="str">
        <f t="shared" si="54"/>
        <v/>
      </c>
      <c r="HT82" t="str">
        <f t="shared" si="54"/>
        <v>Repos hôtel jusqu'à 18h</v>
      </c>
      <c r="HU82">
        <f t="shared" si="54"/>
        <v>0</v>
      </c>
      <c r="HV82">
        <f t="shared" si="54"/>
        <v>0</v>
      </c>
      <c r="HX82" t="s">
        <v>695</v>
      </c>
      <c r="IB82" t="str">
        <f t="shared" si="55"/>
        <v/>
      </c>
      <c r="IC82" t="str">
        <f t="shared" si="56"/>
        <v>Repos hôtel jusqu'à 18h</v>
      </c>
      <c r="ID82">
        <f t="shared" si="56"/>
        <v>0</v>
      </c>
      <c r="IE82">
        <f t="shared" si="56"/>
        <v>0</v>
      </c>
      <c r="IG82" t="str">
        <f t="shared" si="57"/>
        <v/>
      </c>
      <c r="IH82" t="str">
        <f t="shared" si="58"/>
        <v>Repos hôtel jusqu'à 18h</v>
      </c>
      <c r="II82">
        <f t="shared" si="58"/>
        <v>0</v>
      </c>
      <c r="IJ82">
        <f t="shared" si="58"/>
        <v>0</v>
      </c>
      <c r="IL82" t="str">
        <f t="shared" si="59"/>
        <v/>
      </c>
      <c r="IM82" t="str">
        <f t="shared" si="60"/>
        <v>Repos hôtel jusqu'à 18h</v>
      </c>
      <c r="IN82">
        <f t="shared" si="60"/>
        <v>0</v>
      </c>
      <c r="IO82">
        <f t="shared" si="60"/>
        <v>0</v>
      </c>
      <c r="IQ82" t="s">
        <v>593</v>
      </c>
      <c r="IR82" s="25" t="s">
        <v>669</v>
      </c>
      <c r="IV82">
        <v>1200</v>
      </c>
      <c r="IW82" s="27">
        <v>1200</v>
      </c>
      <c r="IX82" s="27"/>
      <c r="IY82" t="s">
        <v>593</v>
      </c>
      <c r="IZ82" t="str">
        <f t="shared" si="61"/>
        <v>hotel friendly koh jum</v>
      </c>
      <c r="JD82" s="27">
        <f t="shared" si="62"/>
        <v>1200</v>
      </c>
      <c r="JE82" s="65">
        <f t="shared" si="62"/>
        <v>1200</v>
      </c>
      <c r="JG82" t="s">
        <v>593</v>
      </c>
      <c r="JH82" t="str">
        <f t="shared" si="63"/>
        <v>hotel friendly koh jum</v>
      </c>
      <c r="JL82" s="27">
        <f t="shared" si="64"/>
        <v>1200</v>
      </c>
      <c r="JM82" s="65">
        <f t="shared" si="64"/>
        <v>1200</v>
      </c>
      <c r="JO82" t="s">
        <v>593</v>
      </c>
      <c r="JP82" t="str">
        <f t="shared" si="65"/>
        <v>hotel friendly koh jum</v>
      </c>
      <c r="JT82" s="27">
        <f t="shared" si="66"/>
        <v>1200</v>
      </c>
      <c r="JU82" s="65">
        <f t="shared" si="66"/>
        <v>1200</v>
      </c>
      <c r="JX82" t="s">
        <v>696</v>
      </c>
      <c r="JZ82" s="27"/>
      <c r="KA82" s="27">
        <v>0</v>
      </c>
      <c r="KB82" s="27"/>
      <c r="KD82" t="s">
        <v>696</v>
      </c>
      <c r="KF82" s="27">
        <f t="shared" si="67"/>
        <v>0</v>
      </c>
      <c r="KG82" s="65">
        <f t="shared" si="67"/>
        <v>0</v>
      </c>
      <c r="KJ82" t="s">
        <v>696</v>
      </c>
      <c r="KL82" s="27">
        <f t="shared" si="68"/>
        <v>0</v>
      </c>
      <c r="KM82" s="65">
        <f t="shared" si="68"/>
        <v>0</v>
      </c>
      <c r="KP82" t="s">
        <v>696</v>
      </c>
      <c r="KR82" s="27">
        <f t="shared" si="69"/>
        <v>0</v>
      </c>
      <c r="KS82" s="65">
        <f t="shared" si="69"/>
        <v>0</v>
      </c>
      <c r="KV82" t="s">
        <v>446</v>
      </c>
      <c r="KX82" s="65">
        <v>1215</v>
      </c>
      <c r="KY82" s="65">
        <v>0</v>
      </c>
      <c r="KZ82" s="27"/>
      <c r="LB82" t="s">
        <v>446</v>
      </c>
      <c r="LD82" s="27">
        <f t="shared" ref="LD82:LE113" si="123">+KX82</f>
        <v>1215</v>
      </c>
      <c r="LE82" s="65">
        <f t="shared" si="123"/>
        <v>0</v>
      </c>
      <c r="LH82" t="str">
        <f t="shared" si="71"/>
        <v>hotel the pud dee</v>
      </c>
      <c r="LJ82" s="27">
        <f t="shared" ref="LJ82:LK99" si="124">+LD82</f>
        <v>1215</v>
      </c>
      <c r="LK82" s="65">
        <f t="shared" si="124"/>
        <v>0</v>
      </c>
      <c r="LN82" t="str">
        <f t="shared" si="73"/>
        <v>hotel the pud dee</v>
      </c>
      <c r="LP82" s="27">
        <f t="shared" ref="LP82:LQ99" si="125">+LJ82</f>
        <v>1215</v>
      </c>
      <c r="LQ82" s="65">
        <f t="shared" si="125"/>
        <v>0</v>
      </c>
      <c r="LT82" t="s">
        <v>446</v>
      </c>
      <c r="LV82" s="65">
        <v>1215</v>
      </c>
      <c r="LW82" s="65">
        <v>0</v>
      </c>
      <c r="LX82" s="27"/>
      <c r="LZ82" t="str">
        <f t="shared" si="75"/>
        <v>hotel the pud dee</v>
      </c>
      <c r="MB82" s="27">
        <f t="shared" ref="MB82:MC113" si="126">+LV82</f>
        <v>1215</v>
      </c>
      <c r="MC82" s="65">
        <f t="shared" si="126"/>
        <v>0</v>
      </c>
      <c r="MF82" t="str">
        <f t="shared" si="77"/>
        <v>hotel the pud dee</v>
      </c>
      <c r="MH82" s="27">
        <f t="shared" ref="MH82:MI99" si="127">+MB82</f>
        <v>1215</v>
      </c>
      <c r="MI82" s="65">
        <f t="shared" si="127"/>
        <v>0</v>
      </c>
      <c r="ML82" t="str">
        <f t="shared" si="79"/>
        <v>hotel the pud dee</v>
      </c>
      <c r="MN82" s="27">
        <f t="shared" ref="MN82:MO99" si="128">+MH82</f>
        <v>1215</v>
      </c>
      <c r="MO82" s="65">
        <f t="shared" si="128"/>
        <v>0</v>
      </c>
      <c r="MQ82" t="s">
        <v>697</v>
      </c>
      <c r="MT82">
        <v>0</v>
      </c>
      <c r="MW82" t="str">
        <f t="shared" si="81"/>
        <v>Arrivée hôtel vers 21h (dîner en route)</v>
      </c>
      <c r="MY82" s="27">
        <f t="shared" si="82"/>
        <v>0</v>
      </c>
      <c r="MZ82" s="65">
        <f t="shared" si="82"/>
        <v>0</v>
      </c>
      <c r="NC82" t="str">
        <f t="shared" si="83"/>
        <v>Arrivée hôtel vers 21h (dîner en route)</v>
      </c>
      <c r="NE82" s="27">
        <f t="shared" si="84"/>
        <v>0</v>
      </c>
      <c r="NF82" s="65">
        <f t="shared" si="84"/>
        <v>0</v>
      </c>
      <c r="NI82" t="str">
        <f t="shared" si="85"/>
        <v>Arrivée hôtel vers 21h (dîner en route)</v>
      </c>
      <c r="NK82" s="27">
        <f t="shared" si="86"/>
        <v>0</v>
      </c>
      <c r="NL82" s="65">
        <f t="shared" si="86"/>
        <v>0</v>
      </c>
      <c r="NN82" t="s">
        <v>263</v>
      </c>
      <c r="NP82" s="27"/>
      <c r="NQ82" s="65">
        <v>3000</v>
      </c>
      <c r="NT82" t="str">
        <f t="shared" si="87"/>
        <v>Van à la journée</v>
      </c>
      <c r="NV82" s="27">
        <f t="shared" si="88"/>
        <v>0</v>
      </c>
      <c r="NW82" s="65">
        <f t="shared" si="88"/>
        <v>3000</v>
      </c>
      <c r="NZ82" t="str">
        <f t="shared" si="89"/>
        <v>Van à la journée</v>
      </c>
      <c r="OB82" s="27">
        <f t="shared" si="90"/>
        <v>0</v>
      </c>
      <c r="OC82" s="65">
        <f t="shared" si="90"/>
        <v>3000</v>
      </c>
      <c r="OF82" t="str">
        <f t="shared" si="91"/>
        <v>Van à la journée</v>
      </c>
      <c r="OH82" s="27">
        <f t="shared" si="92"/>
        <v>0</v>
      </c>
      <c r="OI82" s="65">
        <f t="shared" si="92"/>
        <v>3000</v>
      </c>
      <c r="OK82" t="s">
        <v>632</v>
      </c>
      <c r="OL82" s="25" t="s">
        <v>568</v>
      </c>
      <c r="ON82" s="27"/>
      <c r="OO82" s="27">
        <v>3555</v>
      </c>
      <c r="OQ82" t="s">
        <v>632</v>
      </c>
      <c r="OR82" t="str">
        <f t="shared" si="93"/>
        <v>Randonnée 1 journée dans la jungle avec guide</v>
      </c>
      <c r="OT82" s="27">
        <f t="shared" si="94"/>
        <v>0</v>
      </c>
      <c r="OU82" s="65">
        <v>3065</v>
      </c>
      <c r="OW82" t="s">
        <v>632</v>
      </c>
      <c r="OX82" t="str">
        <f t="shared" si="95"/>
        <v>Randonnée 1 journée dans la jungle avec guide</v>
      </c>
      <c r="OZ82" s="27">
        <f t="shared" si="96"/>
        <v>0</v>
      </c>
      <c r="PA82" s="65">
        <f t="shared" si="96"/>
        <v>3065</v>
      </c>
      <c r="PC82" t="s">
        <v>632</v>
      </c>
      <c r="PD82" t="str">
        <f t="shared" si="97"/>
        <v>Randonnée 1 journée dans la jungle avec guide</v>
      </c>
      <c r="PF82" s="27">
        <f t="shared" si="98"/>
        <v>0</v>
      </c>
      <c r="PG82" s="65">
        <f t="shared" si="98"/>
        <v>3065</v>
      </c>
      <c r="PJ82" t="s">
        <v>662</v>
      </c>
      <c r="PL82" s="27"/>
      <c r="PM82" s="27"/>
      <c r="PP82" t="str">
        <f t="shared" si="99"/>
        <v>Départ à 9h pour Alcidini winery</v>
      </c>
      <c r="PR82">
        <f t="shared" si="100"/>
        <v>0</v>
      </c>
      <c r="PS82">
        <f t="shared" si="100"/>
        <v>0</v>
      </c>
      <c r="PV82" t="str">
        <f t="shared" si="101"/>
        <v>Départ à 9h pour Alcidini winery</v>
      </c>
      <c r="PX82">
        <f t="shared" si="102"/>
        <v>0</v>
      </c>
      <c r="PY82">
        <f t="shared" si="102"/>
        <v>0</v>
      </c>
      <c r="QB82" t="str">
        <f t="shared" si="103"/>
        <v>Départ à 9h pour Alcidini winery</v>
      </c>
      <c r="QD82">
        <f t="shared" si="104"/>
        <v>0</v>
      </c>
      <c r="QE82">
        <f t="shared" si="104"/>
        <v>0</v>
      </c>
      <c r="QH82" t="s">
        <v>698</v>
      </c>
      <c r="QI82">
        <v>1800</v>
      </c>
      <c r="QJ82" s="27"/>
      <c r="QN82" t="str">
        <f t="shared" si="105"/>
        <v>Socool grand hotel</v>
      </c>
      <c r="QO82">
        <f t="shared" si="105"/>
        <v>1800</v>
      </c>
      <c r="QP82">
        <f t="shared" si="105"/>
        <v>0</v>
      </c>
      <c r="QT82" t="str">
        <f t="shared" si="106"/>
        <v>Socool grand hotel</v>
      </c>
      <c r="QU82">
        <f t="shared" si="106"/>
        <v>1800</v>
      </c>
      <c r="QV82">
        <f t="shared" si="106"/>
        <v>0</v>
      </c>
      <c r="QZ82" t="str">
        <f t="shared" si="107"/>
        <v>Socool grand hotel</v>
      </c>
      <c r="RA82">
        <f t="shared" si="107"/>
        <v>1800</v>
      </c>
      <c r="RB82">
        <f t="shared" si="107"/>
        <v>0</v>
      </c>
      <c r="RD82" t="s">
        <v>726</v>
      </c>
      <c r="RE82">
        <v>1800</v>
      </c>
      <c r="RF82" s="27"/>
      <c r="RI82" t="str">
        <f t="shared" si="108"/>
        <v>Slive hotel - dîner à surin</v>
      </c>
      <c r="RJ82">
        <f t="shared" si="108"/>
        <v>1800</v>
      </c>
      <c r="RK82">
        <f t="shared" si="108"/>
        <v>0</v>
      </c>
      <c r="RN82" t="str">
        <f t="shared" si="109"/>
        <v>Slive hotel - dîner à surin</v>
      </c>
      <c r="RO82">
        <f t="shared" si="109"/>
        <v>1800</v>
      </c>
      <c r="RP82">
        <f t="shared" si="109"/>
        <v>0</v>
      </c>
      <c r="RS82" t="str">
        <f t="shared" si="110"/>
        <v>Slive hotel - dîner à surin</v>
      </c>
      <c r="RT82">
        <f t="shared" si="110"/>
        <v>1800</v>
      </c>
      <c r="RU82">
        <f t="shared" si="110"/>
        <v>0</v>
      </c>
      <c r="RW82" s="25" t="s">
        <v>425</v>
      </c>
      <c r="RX82" s="65"/>
      <c r="RY82" s="65"/>
      <c r="SA82">
        <f t="shared" si="111"/>
        <v>0</v>
      </c>
      <c r="SB82" t="str">
        <f t="shared" si="111"/>
        <v>Dîner marché de nuit</v>
      </c>
      <c r="SC82">
        <f t="shared" si="111"/>
        <v>0</v>
      </c>
      <c r="SD82">
        <f t="shared" si="111"/>
        <v>0</v>
      </c>
      <c r="SF82">
        <f t="shared" si="112"/>
        <v>0</v>
      </c>
      <c r="SG82" t="str">
        <f t="shared" si="112"/>
        <v>Dîner marché de nuit</v>
      </c>
      <c r="SH82">
        <f t="shared" si="112"/>
        <v>0</v>
      </c>
      <c r="SI82">
        <f t="shared" si="112"/>
        <v>0</v>
      </c>
      <c r="SK82">
        <f t="shared" si="113"/>
        <v>0</v>
      </c>
      <c r="SL82" t="str">
        <f t="shared" si="113"/>
        <v>Dîner marché de nuit</v>
      </c>
      <c r="SM82">
        <f t="shared" si="113"/>
        <v>0</v>
      </c>
      <c r="SN82">
        <f t="shared" si="113"/>
        <v>0</v>
      </c>
      <c r="SR82" t="s">
        <v>255</v>
      </c>
      <c r="SS82">
        <v>1200</v>
      </c>
      <c r="SW82" t="str">
        <f t="shared" si="114"/>
        <v>park &amp; pool resort</v>
      </c>
      <c r="SX82">
        <f t="shared" si="114"/>
        <v>1200</v>
      </c>
      <c r="SY82">
        <f t="shared" si="114"/>
        <v>0</v>
      </c>
      <c r="TB82" t="str">
        <f t="shared" si="115"/>
        <v>park &amp; pool resort</v>
      </c>
      <c r="TC82">
        <f t="shared" si="115"/>
        <v>1200</v>
      </c>
      <c r="TD82">
        <f t="shared" si="115"/>
        <v>0</v>
      </c>
      <c r="TG82" t="str">
        <f t="shared" si="116"/>
        <v>park &amp; pool resort</v>
      </c>
      <c r="TH82">
        <f t="shared" si="116"/>
        <v>1200</v>
      </c>
      <c r="TI82">
        <f t="shared" si="116"/>
        <v>0</v>
      </c>
    </row>
    <row r="83" spans="2:529" x14ac:dyDescent="0.25">
      <c r="B83" s="26" t="s">
        <v>699</v>
      </c>
      <c r="C83" s="26"/>
      <c r="D83" s="26"/>
      <c r="E83" s="26"/>
      <c r="F83" s="26"/>
      <c r="G83" s="72">
        <f>+G82+G79</f>
        <v>7637.4618900000005</v>
      </c>
      <c r="H83" s="65"/>
      <c r="J83" s="26" t="s">
        <v>699</v>
      </c>
      <c r="K83" s="26"/>
      <c r="L83" s="26"/>
      <c r="M83" s="26"/>
      <c r="N83" s="26"/>
      <c r="O83" s="72">
        <f>+O82+O79</f>
        <v>6024.9328700000005</v>
      </c>
      <c r="P83" s="72"/>
      <c r="R83" s="26" t="s">
        <v>699</v>
      </c>
      <c r="S83" s="26"/>
      <c r="T83" s="26"/>
      <c r="U83" s="26"/>
      <c r="V83" s="26"/>
      <c r="W83" s="72">
        <f>+W82+W79</f>
        <v>4541.3538499999995</v>
      </c>
      <c r="X83" s="65"/>
      <c r="Z83" s="26" t="s">
        <v>699</v>
      </c>
      <c r="AA83" s="26"/>
      <c r="AB83" s="26"/>
      <c r="AC83" s="26"/>
      <c r="AD83" s="26"/>
      <c r="AE83" s="72">
        <f>+AE82+AE79</f>
        <v>3057.7748299999998</v>
      </c>
      <c r="AF83" t="s">
        <v>700</v>
      </c>
      <c r="AG83" t="s">
        <v>594</v>
      </c>
      <c r="AI83" s="27">
        <v>0</v>
      </c>
      <c r="AJ83" s="27">
        <v>2500</v>
      </c>
      <c r="AK83" s="27"/>
      <c r="AL83" t="str">
        <f t="shared" si="8"/>
        <v>J13</v>
      </c>
      <c r="AM83" t="str">
        <f t="shared" si="9"/>
        <v>Départ à midi de l'hôtel en van pour krabi airport</v>
      </c>
      <c r="AO83" s="27">
        <f t="shared" si="10"/>
        <v>0</v>
      </c>
      <c r="AP83" s="27">
        <f t="shared" si="10"/>
        <v>2500</v>
      </c>
      <c r="AQ83" s="27"/>
      <c r="AR83" t="str">
        <f t="shared" si="11"/>
        <v>J13</v>
      </c>
      <c r="AS83" t="str">
        <f t="shared" si="11"/>
        <v>Départ à midi de l'hôtel en van pour krabi airport</v>
      </c>
      <c r="AU83" s="27">
        <f t="shared" si="12"/>
        <v>0</v>
      </c>
      <c r="AV83" s="27">
        <f t="shared" si="12"/>
        <v>2500</v>
      </c>
      <c r="AW83" s="27"/>
      <c r="AX83" t="str">
        <f t="shared" si="13"/>
        <v>J13</v>
      </c>
      <c r="AY83" t="str">
        <f t="shared" si="13"/>
        <v>Départ à midi de l'hôtel en van pour krabi airport</v>
      </c>
      <c r="BA83" s="27">
        <f t="shared" si="14"/>
        <v>0</v>
      </c>
      <c r="BB83" s="27">
        <f t="shared" si="14"/>
        <v>2500</v>
      </c>
      <c r="BC83" s="27"/>
      <c r="BE83" t="s">
        <v>263</v>
      </c>
      <c r="BF83" s="27"/>
      <c r="BG83" s="27">
        <v>3000</v>
      </c>
      <c r="BH83" s="65" t="s">
        <v>25</v>
      </c>
      <c r="BI83" t="str">
        <f t="shared" si="15"/>
        <v/>
      </c>
      <c r="BJ83" t="str">
        <f t="shared" si="16"/>
        <v>Van à la journée</v>
      </c>
      <c r="BK83" s="27">
        <f t="shared" si="16"/>
        <v>0</v>
      </c>
      <c r="BL83" s="27">
        <f t="shared" si="16"/>
        <v>3000</v>
      </c>
      <c r="BM83" s="27"/>
      <c r="BN83" t="str">
        <f t="shared" si="17"/>
        <v/>
      </c>
      <c r="BO83" t="str">
        <f t="shared" si="17"/>
        <v>Van à la journée</v>
      </c>
      <c r="BP83" s="27">
        <f t="shared" si="17"/>
        <v>0</v>
      </c>
      <c r="BQ83" s="27">
        <f t="shared" ref="BQ83:BQ130" si="129">+BL83</f>
        <v>3000</v>
      </c>
      <c r="BR83" s="27"/>
      <c r="BS83" s="27" t="str">
        <f t="shared" si="18"/>
        <v/>
      </c>
      <c r="BT83" t="str">
        <f t="shared" si="18"/>
        <v>Van à la journée</v>
      </c>
      <c r="BU83" s="27">
        <f t="shared" si="18"/>
        <v>0</v>
      </c>
      <c r="BV83" s="27">
        <f t="shared" ref="BV83:BV130" si="130">+BQ83</f>
        <v>3000</v>
      </c>
      <c r="BX83" t="s">
        <v>599</v>
      </c>
      <c r="BZ83" s="27">
        <v>0</v>
      </c>
      <c r="CA83" s="65"/>
      <c r="CB83" t="str">
        <f t="shared" si="19"/>
        <v/>
      </c>
      <c r="CC83" t="str">
        <f t="shared" si="20"/>
        <v>Déjeuner bord du Mékong</v>
      </c>
      <c r="CD83" s="27">
        <f t="shared" si="20"/>
        <v>0</v>
      </c>
      <c r="CE83" s="27">
        <f t="shared" si="20"/>
        <v>0</v>
      </c>
      <c r="CF83" s="27"/>
      <c r="CG83" t="str">
        <f t="shared" si="21"/>
        <v/>
      </c>
      <c r="CH83" t="str">
        <f t="shared" si="21"/>
        <v>Déjeuner bord du Mékong</v>
      </c>
      <c r="CI83" s="27">
        <f t="shared" si="22"/>
        <v>0</v>
      </c>
      <c r="CJ83" s="27">
        <f t="shared" si="23"/>
        <v>0</v>
      </c>
      <c r="CK83" s="27"/>
      <c r="CL83" t="str">
        <f t="shared" si="24"/>
        <v/>
      </c>
      <c r="CM83" t="str">
        <f t="shared" si="24"/>
        <v>Déjeuner bord du Mékong</v>
      </c>
      <c r="CN83" s="27">
        <f t="shared" si="24"/>
        <v>0</v>
      </c>
      <c r="CO83" s="27">
        <f t="shared" ref="CO83:CO124" si="131">+CJ83</f>
        <v>0</v>
      </c>
      <c r="CP83" s="27"/>
      <c r="CR83" t="s">
        <v>701</v>
      </c>
      <c r="CS83">
        <v>0</v>
      </c>
      <c r="CT83">
        <v>0</v>
      </c>
      <c r="CU83" s="65"/>
      <c r="CV83" t="str">
        <f t="shared" si="25"/>
        <v/>
      </c>
      <c r="CW83" t="str">
        <f t="shared" si="26"/>
        <v>Déjeuner en arrivant</v>
      </c>
      <c r="CX83" s="27">
        <f t="shared" si="26"/>
        <v>0</v>
      </c>
      <c r="CY83" s="27">
        <f t="shared" si="26"/>
        <v>0</v>
      </c>
      <c r="CZ83" s="27"/>
      <c r="DA83" t="str">
        <f t="shared" si="27"/>
        <v/>
      </c>
      <c r="DB83" t="str">
        <f t="shared" si="28"/>
        <v>Déjeuner en arrivant</v>
      </c>
      <c r="DC83" s="27">
        <f t="shared" si="28"/>
        <v>0</v>
      </c>
      <c r="DD83" s="27">
        <f t="shared" si="28"/>
        <v>0</v>
      </c>
      <c r="DE83" s="27"/>
      <c r="DF83" t="str">
        <f t="shared" si="29"/>
        <v/>
      </c>
      <c r="DG83" t="str">
        <f t="shared" si="30"/>
        <v>Déjeuner en arrivant</v>
      </c>
      <c r="DH83" s="27">
        <f t="shared" si="30"/>
        <v>0</v>
      </c>
      <c r="DI83" s="27">
        <f t="shared" si="30"/>
        <v>0</v>
      </c>
      <c r="DJ83" s="27"/>
      <c r="DL83" t="s">
        <v>702</v>
      </c>
      <c r="DP83" t="str">
        <f t="shared" si="31"/>
        <v/>
      </c>
      <c r="DQ83" t="str">
        <f t="shared" si="32"/>
        <v>Arrivée 17h à l'hôtel</v>
      </c>
      <c r="DR83" s="27">
        <f t="shared" si="32"/>
        <v>0</v>
      </c>
      <c r="DS83" s="27">
        <f t="shared" si="32"/>
        <v>0</v>
      </c>
      <c r="DU83" t="str">
        <f t="shared" si="33"/>
        <v/>
      </c>
      <c r="DV83" t="str">
        <f t="shared" si="33"/>
        <v>Arrivée 17h à l'hôtel</v>
      </c>
      <c r="DW83" s="27">
        <f t="shared" si="33"/>
        <v>0</v>
      </c>
      <c r="DX83" s="27">
        <f t="shared" ref="DX83:DX145" si="132">+DS83</f>
        <v>0</v>
      </c>
      <c r="DZ83" t="str">
        <f t="shared" si="34"/>
        <v/>
      </c>
      <c r="EA83" t="str">
        <f t="shared" si="34"/>
        <v>Arrivée 17h à l'hôtel</v>
      </c>
      <c r="EB83" s="27">
        <f t="shared" si="34"/>
        <v>0</v>
      </c>
      <c r="EC83" s="27">
        <f t="shared" ref="EC83:EC145" si="133">+DX83</f>
        <v>0</v>
      </c>
      <c r="EF83" t="s">
        <v>617</v>
      </c>
      <c r="EH83">
        <f>10*3500</f>
        <v>35000</v>
      </c>
      <c r="EJ83" t="str">
        <f t="shared" si="35"/>
        <v/>
      </c>
      <c r="EK83" t="str">
        <f t="shared" si="36"/>
        <v>Guide</v>
      </c>
      <c r="EL83" s="27">
        <f t="shared" si="36"/>
        <v>0</v>
      </c>
      <c r="EM83" s="27">
        <f t="shared" si="36"/>
        <v>35000</v>
      </c>
      <c r="EO83" t="str">
        <f t="shared" si="37"/>
        <v/>
      </c>
      <c r="EP83" t="str">
        <f t="shared" si="37"/>
        <v>Guide</v>
      </c>
      <c r="EQ83" s="27">
        <f t="shared" si="37"/>
        <v>0</v>
      </c>
      <c r="ER83" s="27">
        <f>+EM83</f>
        <v>35000</v>
      </c>
      <c r="ET83" t="str">
        <f t="shared" si="38"/>
        <v/>
      </c>
      <c r="EU83" t="str">
        <f t="shared" si="38"/>
        <v>Guide</v>
      </c>
      <c r="EV83" s="27">
        <f t="shared" si="38"/>
        <v>0</v>
      </c>
      <c r="EW83" s="27">
        <f>+ER83</f>
        <v>35000</v>
      </c>
      <c r="EZ83" t="s">
        <v>703</v>
      </c>
      <c r="FB83">
        <v>800</v>
      </c>
      <c r="FD83" t="str">
        <f t="shared" si="39"/>
        <v/>
      </c>
      <c r="FE83" t="str">
        <f t="shared" si="40"/>
        <v>Taxi vieille ville AR</v>
      </c>
      <c r="FF83" s="27">
        <f t="shared" si="40"/>
        <v>0</v>
      </c>
      <c r="FG83" s="27">
        <f t="shared" si="40"/>
        <v>800</v>
      </c>
      <c r="FI83" t="str">
        <f t="shared" si="41"/>
        <v/>
      </c>
      <c r="FJ83" t="str">
        <f t="shared" si="41"/>
        <v>Taxi vieille ville AR</v>
      </c>
      <c r="FK83" s="27">
        <f t="shared" si="41"/>
        <v>0</v>
      </c>
      <c r="FL83" s="27">
        <f t="shared" ref="FL83:FL113" si="134">+FG83</f>
        <v>800</v>
      </c>
      <c r="FN83" t="str">
        <f t="shared" si="42"/>
        <v/>
      </c>
      <c r="FO83" t="str">
        <f t="shared" si="42"/>
        <v>Taxi vieille ville AR</v>
      </c>
      <c r="FP83" s="27">
        <f t="shared" si="42"/>
        <v>0</v>
      </c>
      <c r="FQ83" s="27">
        <f t="shared" ref="FQ83:FQ113" si="135">+FL83</f>
        <v>800</v>
      </c>
      <c r="FS83" t="s">
        <v>703</v>
      </c>
      <c r="FU83">
        <v>800</v>
      </c>
      <c r="FW83" t="str">
        <f t="shared" si="43"/>
        <v/>
      </c>
      <c r="FX83" t="str">
        <f t="shared" si="44"/>
        <v>Taxi vieille ville AR</v>
      </c>
      <c r="FY83" s="27">
        <f t="shared" si="44"/>
        <v>0</v>
      </c>
      <c r="FZ83" s="27">
        <f t="shared" si="44"/>
        <v>800</v>
      </c>
      <c r="GB83" t="str">
        <f t="shared" si="45"/>
        <v/>
      </c>
      <c r="GC83" t="str">
        <f t="shared" si="45"/>
        <v>Taxi vieille ville AR</v>
      </c>
      <c r="GD83" s="27">
        <f t="shared" si="45"/>
        <v>0</v>
      </c>
      <c r="GE83" s="27">
        <f t="shared" ref="GE83:GE123" si="136">+FZ83</f>
        <v>800</v>
      </c>
      <c r="GG83" t="str">
        <f t="shared" si="46"/>
        <v/>
      </c>
      <c r="GH83" t="str">
        <f t="shared" si="46"/>
        <v>Taxi vieille ville AR</v>
      </c>
      <c r="GI83" s="27">
        <f t="shared" si="46"/>
        <v>0</v>
      </c>
      <c r="GJ83" s="27">
        <f t="shared" ref="GJ83:GJ123" si="137">+GE83</f>
        <v>800</v>
      </c>
      <c r="GL83" t="s">
        <v>703</v>
      </c>
      <c r="GN83">
        <v>800</v>
      </c>
      <c r="GP83" t="str">
        <f t="shared" si="47"/>
        <v/>
      </c>
      <c r="GQ83" t="str">
        <f t="shared" si="48"/>
        <v>Taxi vieille ville AR</v>
      </c>
      <c r="GR83" s="27">
        <f t="shared" si="48"/>
        <v>0</v>
      </c>
      <c r="GS83" s="27">
        <f t="shared" si="48"/>
        <v>800</v>
      </c>
      <c r="GU83" t="str">
        <f t="shared" si="49"/>
        <v/>
      </c>
      <c r="GV83" t="str">
        <f t="shared" si="49"/>
        <v>Taxi vieille ville AR</v>
      </c>
      <c r="GW83" s="27">
        <f t="shared" si="49"/>
        <v>0</v>
      </c>
      <c r="GX83" s="27">
        <f t="shared" ref="GX83:GX146" si="138">+GS83</f>
        <v>800</v>
      </c>
      <c r="GZ83" t="str">
        <f t="shared" si="50"/>
        <v/>
      </c>
      <c r="HA83" t="str">
        <f t="shared" si="50"/>
        <v>Taxi vieille ville AR</v>
      </c>
      <c r="HB83" s="27">
        <f t="shared" si="50"/>
        <v>0</v>
      </c>
      <c r="HC83" s="27">
        <f t="shared" ref="HC83:HC146" si="139">+GX83</f>
        <v>800</v>
      </c>
      <c r="HE83" t="s">
        <v>704</v>
      </c>
      <c r="HG83">
        <v>0</v>
      </c>
      <c r="HI83" t="str">
        <f t="shared" si="51"/>
        <v/>
      </c>
      <c r="HJ83" t="str">
        <f t="shared" si="52"/>
        <v>Dîner bord du Mékong (restaurant 2)</v>
      </c>
      <c r="HK83">
        <f t="shared" si="52"/>
        <v>0</v>
      </c>
      <c r="HL83">
        <f t="shared" si="52"/>
        <v>0</v>
      </c>
      <c r="HN83" t="str">
        <f t="shared" si="53"/>
        <v/>
      </c>
      <c r="HO83" t="str">
        <f t="shared" si="53"/>
        <v>Dîner bord du Mékong (restaurant 2)</v>
      </c>
      <c r="HP83">
        <f t="shared" si="53"/>
        <v>0</v>
      </c>
      <c r="HQ83">
        <f t="shared" ref="HQ83:HQ146" si="140">+HL83</f>
        <v>0</v>
      </c>
      <c r="HS83" t="str">
        <f t="shared" si="54"/>
        <v/>
      </c>
      <c r="HT83" t="str">
        <f t="shared" si="54"/>
        <v>Dîner bord du Mékong (restaurant 2)</v>
      </c>
      <c r="HU83">
        <f t="shared" si="54"/>
        <v>0</v>
      </c>
      <c r="HV83">
        <f t="shared" ref="HV83:HV146" si="141">+HQ83</f>
        <v>0</v>
      </c>
      <c r="HX83" t="s">
        <v>704</v>
      </c>
      <c r="HZ83">
        <v>0</v>
      </c>
      <c r="IB83" t="str">
        <f t="shared" si="55"/>
        <v/>
      </c>
      <c r="IC83" t="str">
        <f t="shared" si="56"/>
        <v>Dîner bord du Mékong (restaurant 2)</v>
      </c>
      <c r="ID83">
        <f t="shared" si="56"/>
        <v>0</v>
      </c>
      <c r="IE83">
        <f t="shared" si="56"/>
        <v>0</v>
      </c>
      <c r="IG83" t="str">
        <f t="shared" si="57"/>
        <v/>
      </c>
      <c r="IH83" t="str">
        <f t="shared" si="58"/>
        <v>Dîner bord du Mékong (restaurant 2)</v>
      </c>
      <c r="II83">
        <f t="shared" si="58"/>
        <v>0</v>
      </c>
      <c r="IJ83">
        <f t="shared" si="58"/>
        <v>0</v>
      </c>
      <c r="IL83" t="str">
        <f t="shared" si="59"/>
        <v/>
      </c>
      <c r="IM83" t="str">
        <f t="shared" si="60"/>
        <v>Dîner bord du Mékong (restaurant 2)</v>
      </c>
      <c r="IN83">
        <f t="shared" si="60"/>
        <v>0</v>
      </c>
      <c r="IO83">
        <f t="shared" si="60"/>
        <v>0</v>
      </c>
      <c r="IR83" s="25" t="s">
        <v>494</v>
      </c>
      <c r="IW83" s="27">
        <v>0</v>
      </c>
      <c r="IZ83" t="str">
        <f t="shared" si="61"/>
        <v>déjeuner hôtel</v>
      </c>
      <c r="JD83" s="27">
        <f t="shared" si="62"/>
        <v>0</v>
      </c>
      <c r="JE83" s="65">
        <f t="shared" si="62"/>
        <v>0</v>
      </c>
      <c r="JH83" t="str">
        <f t="shared" si="63"/>
        <v>déjeuner hôtel</v>
      </c>
      <c r="JL83" s="27">
        <f t="shared" si="64"/>
        <v>0</v>
      </c>
      <c r="JM83" s="65">
        <f t="shared" si="64"/>
        <v>0</v>
      </c>
      <c r="JP83" t="str">
        <f t="shared" si="65"/>
        <v>déjeuner hôtel</v>
      </c>
      <c r="JT83" s="27">
        <f t="shared" si="66"/>
        <v>0</v>
      </c>
      <c r="JU83" s="65">
        <f t="shared" si="66"/>
        <v>0</v>
      </c>
      <c r="JW83" t="s">
        <v>632</v>
      </c>
      <c r="JX83" s="25" t="s">
        <v>705</v>
      </c>
      <c r="JZ83" s="65">
        <v>1200</v>
      </c>
      <c r="KA83" s="65">
        <v>1200</v>
      </c>
      <c r="KB83" s="27"/>
      <c r="KC83" t="s">
        <v>632</v>
      </c>
      <c r="KD83" s="25" t="s">
        <v>705</v>
      </c>
      <c r="KF83" s="27">
        <f t="shared" si="67"/>
        <v>1200</v>
      </c>
      <c r="KG83" s="65">
        <f t="shared" si="67"/>
        <v>1200</v>
      </c>
      <c r="KI83" t="s">
        <v>632</v>
      </c>
      <c r="KJ83" s="25" t="s">
        <v>705</v>
      </c>
      <c r="KL83" s="27">
        <f t="shared" si="68"/>
        <v>1200</v>
      </c>
      <c r="KM83" s="65">
        <f t="shared" si="68"/>
        <v>1200</v>
      </c>
      <c r="KO83" t="s">
        <v>632</v>
      </c>
      <c r="KP83" s="25" t="s">
        <v>705</v>
      </c>
      <c r="KR83" s="27">
        <f t="shared" si="69"/>
        <v>1200</v>
      </c>
      <c r="KS83" s="65">
        <f t="shared" si="69"/>
        <v>1200</v>
      </c>
      <c r="KV83" t="s">
        <v>454</v>
      </c>
      <c r="KX83" s="65"/>
      <c r="KY83" s="65">
        <v>0</v>
      </c>
      <c r="KZ83" s="27"/>
      <c r="LB83" t="s">
        <v>454</v>
      </c>
      <c r="LD83" s="27">
        <f t="shared" si="123"/>
        <v>0</v>
      </c>
      <c r="LE83" s="65">
        <f t="shared" si="123"/>
        <v>0</v>
      </c>
      <c r="LH83" t="str">
        <f t="shared" si="71"/>
        <v>Dîner vieille ville</v>
      </c>
      <c r="LJ83" s="27">
        <f t="shared" si="124"/>
        <v>0</v>
      </c>
      <c r="LK83" s="65">
        <f t="shared" si="124"/>
        <v>0</v>
      </c>
      <c r="LN83" t="str">
        <f t="shared" si="73"/>
        <v>Dîner vieille ville</v>
      </c>
      <c r="LP83" s="27">
        <f t="shared" si="125"/>
        <v>0</v>
      </c>
      <c r="LQ83" s="65">
        <f t="shared" si="125"/>
        <v>0</v>
      </c>
      <c r="LT83" t="s">
        <v>454</v>
      </c>
      <c r="LV83" s="65"/>
      <c r="LW83" s="65">
        <v>0</v>
      </c>
      <c r="LX83" s="27"/>
      <c r="LZ83" t="str">
        <f t="shared" si="75"/>
        <v>Dîner vieille ville</v>
      </c>
      <c r="MB83" s="27">
        <f t="shared" si="126"/>
        <v>0</v>
      </c>
      <c r="MC83" s="65">
        <f t="shared" si="126"/>
        <v>0</v>
      </c>
      <c r="MF83" t="str">
        <f t="shared" si="77"/>
        <v>Dîner vieille ville</v>
      </c>
      <c r="MH83" s="27">
        <f t="shared" si="127"/>
        <v>0</v>
      </c>
      <c r="MI83" s="65">
        <f t="shared" si="127"/>
        <v>0</v>
      </c>
      <c r="ML83" t="str">
        <f t="shared" si="79"/>
        <v>Dîner vieille ville</v>
      </c>
      <c r="MN83" s="27">
        <f t="shared" si="128"/>
        <v>0</v>
      </c>
      <c r="MO83" s="65">
        <f t="shared" si="128"/>
        <v>0</v>
      </c>
      <c r="MQ83" t="s">
        <v>706</v>
      </c>
      <c r="MS83" s="65">
        <v>1250</v>
      </c>
      <c r="MT83" s="65">
        <v>0</v>
      </c>
      <c r="MW83" t="str">
        <f t="shared" si="81"/>
        <v>Pan Kled villa eco hill resort</v>
      </c>
      <c r="MY83" s="27">
        <f t="shared" si="82"/>
        <v>1250</v>
      </c>
      <c r="MZ83" s="65">
        <f t="shared" si="82"/>
        <v>0</v>
      </c>
      <c r="NC83" t="str">
        <f t="shared" si="83"/>
        <v>Pan Kled villa eco hill resort</v>
      </c>
      <c r="NE83" s="27">
        <f t="shared" si="84"/>
        <v>1250</v>
      </c>
      <c r="NF83" s="65">
        <f t="shared" si="84"/>
        <v>0</v>
      </c>
      <c r="NI83" t="str">
        <f t="shared" si="85"/>
        <v>Pan Kled villa eco hill resort</v>
      </c>
      <c r="NK83" s="27">
        <f t="shared" si="86"/>
        <v>1250</v>
      </c>
      <c r="NL83" s="65">
        <f t="shared" si="86"/>
        <v>0</v>
      </c>
      <c r="NN83" t="s">
        <v>277</v>
      </c>
      <c r="NP83">
        <v>50</v>
      </c>
      <c r="NQ83" s="65">
        <v>0</v>
      </c>
      <c r="NT83" t="str">
        <f t="shared" si="87"/>
        <v>Déjeuner ferme orchidées + 50 entrées</v>
      </c>
      <c r="NV83" s="27">
        <f t="shared" si="88"/>
        <v>50</v>
      </c>
      <c r="NW83" s="65">
        <f t="shared" si="88"/>
        <v>0</v>
      </c>
      <c r="NZ83" t="str">
        <f t="shared" si="89"/>
        <v>Déjeuner ferme orchidées + 50 entrées</v>
      </c>
      <c r="OB83" s="27">
        <f t="shared" si="90"/>
        <v>50</v>
      </c>
      <c r="OC83" s="65">
        <f t="shared" si="90"/>
        <v>0</v>
      </c>
      <c r="OF83" t="str">
        <f t="shared" si="91"/>
        <v>Déjeuner ferme orchidées + 50 entrées</v>
      </c>
      <c r="OH83" s="27">
        <f t="shared" si="92"/>
        <v>50</v>
      </c>
      <c r="OI83" s="65">
        <f t="shared" si="92"/>
        <v>0</v>
      </c>
      <c r="OL83" s="25" t="s">
        <v>574</v>
      </c>
      <c r="ON83" s="27">
        <v>300</v>
      </c>
      <c r="OO83" s="27">
        <v>0</v>
      </c>
      <c r="OR83" t="str">
        <f t="shared" si="93"/>
        <v>entrée du parc</v>
      </c>
      <c r="OT83" s="27">
        <f t="shared" si="94"/>
        <v>300</v>
      </c>
      <c r="OU83" s="65">
        <f t="shared" si="94"/>
        <v>0</v>
      </c>
      <c r="OX83" t="str">
        <f t="shared" si="95"/>
        <v>entrée du parc</v>
      </c>
      <c r="OZ83" s="27">
        <f t="shared" si="96"/>
        <v>300</v>
      </c>
      <c r="PA83" s="65">
        <f t="shared" si="96"/>
        <v>0</v>
      </c>
      <c r="PD83" t="str">
        <f t="shared" si="97"/>
        <v>entrée du parc</v>
      </c>
      <c r="PF83" s="27">
        <f t="shared" si="98"/>
        <v>300</v>
      </c>
      <c r="PG83" s="65">
        <f t="shared" si="98"/>
        <v>0</v>
      </c>
      <c r="PJ83" t="s">
        <v>707</v>
      </c>
      <c r="PL83" s="27"/>
      <c r="PM83" s="27"/>
      <c r="PP83" t="str">
        <f t="shared" si="99"/>
        <v>Visite de 9h30 à 11h30</v>
      </c>
      <c r="PR83">
        <f t="shared" si="100"/>
        <v>0</v>
      </c>
      <c r="PS83">
        <f t="shared" si="100"/>
        <v>0</v>
      </c>
      <c r="PV83" t="str">
        <f t="shared" si="101"/>
        <v>Visite de 9h30 à 11h30</v>
      </c>
      <c r="PX83">
        <f t="shared" si="102"/>
        <v>0</v>
      </c>
      <c r="PY83">
        <f t="shared" si="102"/>
        <v>0</v>
      </c>
      <c r="QB83" t="str">
        <f t="shared" si="103"/>
        <v>Visite de 9h30 à 11h30</v>
      </c>
      <c r="QD83">
        <f t="shared" si="104"/>
        <v>0</v>
      </c>
      <c r="QE83">
        <f t="shared" si="104"/>
        <v>0</v>
      </c>
      <c r="QH83" t="s">
        <v>708</v>
      </c>
      <c r="QI83" s="27"/>
      <c r="QJ83" s="27"/>
      <c r="QN83" t="str">
        <f t="shared" si="105"/>
        <v>Dîner au village</v>
      </c>
      <c r="QO83">
        <f t="shared" si="105"/>
        <v>0</v>
      </c>
      <c r="QP83">
        <f t="shared" si="105"/>
        <v>0</v>
      </c>
      <c r="QT83" t="str">
        <f t="shared" si="106"/>
        <v>Dîner au village</v>
      </c>
      <c r="QU83">
        <f t="shared" si="106"/>
        <v>0</v>
      </c>
      <c r="QV83">
        <f t="shared" si="106"/>
        <v>0</v>
      </c>
      <c r="QZ83" t="str">
        <f t="shared" si="107"/>
        <v>Dîner au village</v>
      </c>
      <c r="RA83">
        <f t="shared" si="107"/>
        <v>0</v>
      </c>
      <c r="RB83">
        <f t="shared" si="107"/>
        <v>0</v>
      </c>
      <c r="RD83" t="s">
        <v>708</v>
      </c>
      <c r="RE83" s="27"/>
      <c r="RF83" s="27"/>
      <c r="RI83" t="str">
        <f t="shared" si="108"/>
        <v>Dîner au village</v>
      </c>
      <c r="RJ83">
        <f t="shared" si="108"/>
        <v>0</v>
      </c>
      <c r="RK83">
        <f t="shared" si="108"/>
        <v>0</v>
      </c>
      <c r="RN83" t="str">
        <f t="shared" si="109"/>
        <v>Dîner au village</v>
      </c>
      <c r="RO83">
        <f t="shared" si="109"/>
        <v>0</v>
      </c>
      <c r="RP83">
        <f t="shared" si="109"/>
        <v>0</v>
      </c>
      <c r="RS83" t="str">
        <f t="shared" si="110"/>
        <v>Dîner au village</v>
      </c>
      <c r="RT83">
        <f t="shared" si="110"/>
        <v>0</v>
      </c>
      <c r="RU83">
        <f t="shared" si="110"/>
        <v>0</v>
      </c>
      <c r="RW83" t="s">
        <v>438</v>
      </c>
      <c r="RX83" s="65">
        <v>1200</v>
      </c>
      <c r="RY83" s="65"/>
      <c r="SA83">
        <f t="shared" si="111"/>
        <v>0</v>
      </c>
      <c r="SB83" t="str">
        <f t="shared" si="111"/>
        <v>ban kang resort</v>
      </c>
      <c r="SC83">
        <f t="shared" si="111"/>
        <v>1200</v>
      </c>
      <c r="SD83">
        <f t="shared" ref="SD83" si="142">+RY83</f>
        <v>0</v>
      </c>
      <c r="SF83">
        <f t="shared" si="112"/>
        <v>0</v>
      </c>
      <c r="SG83" t="str">
        <f t="shared" si="112"/>
        <v>ban kang resort</v>
      </c>
      <c r="SH83">
        <f t="shared" si="112"/>
        <v>1200</v>
      </c>
      <c r="SI83">
        <f t="shared" ref="SI83" si="143">+SD83</f>
        <v>0</v>
      </c>
      <c r="SK83">
        <f t="shared" si="113"/>
        <v>0</v>
      </c>
      <c r="SL83" t="str">
        <f t="shared" si="113"/>
        <v>ban kang resort</v>
      </c>
      <c r="SM83">
        <f t="shared" si="113"/>
        <v>1200</v>
      </c>
      <c r="SN83">
        <f t="shared" si="113"/>
        <v>0</v>
      </c>
      <c r="SR83" t="s">
        <v>249</v>
      </c>
      <c r="SS83" s="65"/>
      <c r="ST83" s="65">
        <v>600</v>
      </c>
      <c r="SW83" t="str">
        <f t="shared" si="114"/>
        <v>Dîner Mékong (crevettes qui sautent) - coucher de soleil</v>
      </c>
      <c r="SX83">
        <f t="shared" si="114"/>
        <v>0</v>
      </c>
      <c r="SY83">
        <f t="shared" si="114"/>
        <v>600</v>
      </c>
      <c r="TB83" t="str">
        <f t="shared" si="115"/>
        <v>Dîner Mékong (crevettes qui sautent) - coucher de soleil</v>
      </c>
      <c r="TC83">
        <f t="shared" si="115"/>
        <v>0</v>
      </c>
      <c r="TD83">
        <f t="shared" si="115"/>
        <v>600</v>
      </c>
      <c r="TG83" t="str">
        <f t="shared" si="116"/>
        <v>Dîner Mékong (crevettes qui sautent) - coucher de soleil</v>
      </c>
      <c r="TH83">
        <f t="shared" si="116"/>
        <v>0</v>
      </c>
      <c r="TI83">
        <f t="shared" si="116"/>
        <v>600</v>
      </c>
    </row>
    <row r="84" spans="2:529" x14ac:dyDescent="0.25">
      <c r="B84" s="26" t="s">
        <v>709</v>
      </c>
      <c r="C84" s="26"/>
      <c r="D84" s="26"/>
      <c r="E84" s="26"/>
      <c r="F84" s="72">
        <f>+G83/G81</f>
        <v>954.68273625000006</v>
      </c>
      <c r="G84" s="26"/>
      <c r="H84" s="65"/>
      <c r="J84" s="26" t="s">
        <v>709</v>
      </c>
      <c r="K84" s="26"/>
      <c r="L84" s="26"/>
      <c r="M84" s="26"/>
      <c r="N84" s="72">
        <f>+O83/O81</f>
        <v>1004.1554783333335</v>
      </c>
      <c r="O84" s="26"/>
      <c r="P84" s="26"/>
      <c r="R84" s="26" t="s">
        <v>709</v>
      </c>
      <c r="S84" s="26"/>
      <c r="T84" s="26"/>
      <c r="U84" s="26"/>
      <c r="V84" s="72">
        <f>+W83/W81</f>
        <v>1135.3384624999999</v>
      </c>
      <c r="W84" s="26"/>
      <c r="X84" s="25"/>
      <c r="Z84" s="26" t="s">
        <v>709</v>
      </c>
      <c r="AA84" s="26"/>
      <c r="AB84" s="26"/>
      <c r="AC84" s="26"/>
      <c r="AD84" s="72">
        <f>+AE83/AE81</f>
        <v>1528.8874149999999</v>
      </c>
      <c r="AE84" s="26"/>
      <c r="AG84" t="s">
        <v>601</v>
      </c>
      <c r="AI84" s="27">
        <v>1700</v>
      </c>
      <c r="AJ84" s="27">
        <v>1700</v>
      </c>
      <c r="AK84" s="27"/>
      <c r="AL84" t="str">
        <f>IF(AF84="","",AF84)</f>
        <v/>
      </c>
      <c r="AM84" t="str">
        <f>+AG84</f>
        <v>Thai airways départ 15h40 arrivée 17h</v>
      </c>
      <c r="AO84" s="27">
        <f t="shared" ref="AO84:AP87" si="144">+AI84</f>
        <v>1700</v>
      </c>
      <c r="AP84" s="27">
        <f t="shared" si="144"/>
        <v>1700</v>
      </c>
      <c r="AQ84" s="27"/>
      <c r="AR84" t="str">
        <f t="shared" ref="AR84:AS87" si="145">+AL84</f>
        <v/>
      </c>
      <c r="AS84" t="str">
        <f t="shared" si="145"/>
        <v>Thai airways départ 15h40 arrivée 17h</v>
      </c>
      <c r="AU84" s="27">
        <f t="shared" ref="AU84:AV87" si="146">+AO84</f>
        <v>1700</v>
      </c>
      <c r="AV84" s="27">
        <f t="shared" si="146"/>
        <v>1700</v>
      </c>
      <c r="AW84" s="27"/>
      <c r="AX84" t="str">
        <f t="shared" ref="AX84:AY87" si="147">+AR84</f>
        <v/>
      </c>
      <c r="AY84" t="str">
        <f t="shared" si="147"/>
        <v>Thai airways départ 15h40 arrivée 17h</v>
      </c>
      <c r="BA84" s="27">
        <f t="shared" ref="BA84:BB87" si="148">+AU84</f>
        <v>1700</v>
      </c>
      <c r="BB84" s="27">
        <f t="shared" si="148"/>
        <v>1700</v>
      </c>
      <c r="BC84" s="27"/>
      <c r="BE84" t="s">
        <v>510</v>
      </c>
      <c r="BF84" s="27"/>
      <c r="BG84" s="27"/>
      <c r="BH84" s="65"/>
      <c r="BI84" t="str">
        <f t="shared" ref="BI84:BI130" si="149">IF(BD84="","",BD84)</f>
        <v/>
      </c>
      <c r="BJ84" t="str">
        <f t="shared" ref="BJ84:BL130" si="150">+BE84</f>
        <v xml:space="preserve">Départ à 11h pour ferme orchidées (Mae SA orchid farm) </v>
      </c>
      <c r="BK84" s="27">
        <f t="shared" si="150"/>
        <v>0</v>
      </c>
      <c r="BL84" s="27">
        <f t="shared" si="150"/>
        <v>0</v>
      </c>
      <c r="BM84" s="27"/>
      <c r="BN84" t="str">
        <f t="shared" ref="BN84:BP130" si="151">+BI84</f>
        <v/>
      </c>
      <c r="BO84" t="str">
        <f t="shared" si="151"/>
        <v xml:space="preserve">Départ à 11h pour ferme orchidées (Mae SA orchid farm) </v>
      </c>
      <c r="BP84" s="27">
        <f t="shared" si="151"/>
        <v>0</v>
      </c>
      <c r="BQ84" s="27">
        <f t="shared" si="129"/>
        <v>0</v>
      </c>
      <c r="BR84" s="27"/>
      <c r="BS84" s="27" t="str">
        <f t="shared" ref="BS84:BU130" si="152">+BN84</f>
        <v/>
      </c>
      <c r="BT84" t="str">
        <f t="shared" si="152"/>
        <v xml:space="preserve">Départ à 11h pour ferme orchidées (Mae SA orchid farm) </v>
      </c>
      <c r="BU84" s="27">
        <f t="shared" si="152"/>
        <v>0</v>
      </c>
      <c r="BV84" s="27">
        <f t="shared" si="130"/>
        <v>0</v>
      </c>
      <c r="BX84" t="s">
        <v>609</v>
      </c>
      <c r="BY84" s="27">
        <v>6240</v>
      </c>
      <c r="BZ84" s="27">
        <v>6240</v>
      </c>
      <c r="CA84" s="65"/>
      <c r="CB84" t="str">
        <f t="shared" ref="CB84:CB124" si="153">IF(BW84="","",BW84)</f>
        <v/>
      </c>
      <c r="CC84" t="str">
        <f t="shared" ref="CC84:CE124" si="154">+BX84</f>
        <v>Départ pour la croisière à 13h - prix croisière</v>
      </c>
      <c r="CD84" s="27">
        <f t="shared" si="154"/>
        <v>6240</v>
      </c>
      <c r="CE84" s="27">
        <f t="shared" si="154"/>
        <v>6240</v>
      </c>
      <c r="CF84" s="27"/>
      <c r="CG84" t="str">
        <f t="shared" ref="CG84:CH124" si="155">+CB84</f>
        <v/>
      </c>
      <c r="CH84" t="str">
        <f t="shared" si="155"/>
        <v>Départ pour la croisière à 13h - prix croisière</v>
      </c>
      <c r="CI84" s="27">
        <f t="shared" ref="CI84:CI124" si="156">+BY84</f>
        <v>6240</v>
      </c>
      <c r="CJ84" s="27">
        <f t="shared" ref="CJ84:CJ124" si="157">+CE84</f>
        <v>6240</v>
      </c>
      <c r="CK84" s="27"/>
      <c r="CL84" t="str">
        <f t="shared" ref="CL84:CN124" si="158">+CG84</f>
        <v/>
      </c>
      <c r="CM84" t="str">
        <f t="shared" si="158"/>
        <v>Départ pour la croisière à 13h - prix croisière</v>
      </c>
      <c r="CN84" s="27">
        <f t="shared" si="158"/>
        <v>6240</v>
      </c>
      <c r="CO84" s="27">
        <f t="shared" si="131"/>
        <v>6240</v>
      </c>
      <c r="CP84" s="27"/>
      <c r="CR84" t="s">
        <v>419</v>
      </c>
      <c r="CS84">
        <v>0</v>
      </c>
      <c r="CT84">
        <v>0</v>
      </c>
      <c r="CU84" s="65"/>
      <c r="CV84" t="str">
        <f t="shared" ref="CV84:CV110" si="159">IF(CQ84="","",CQ84)</f>
        <v/>
      </c>
      <c r="CW84" t="str">
        <f t="shared" ref="CW84:CY110" si="160">+CR84</f>
        <v>Dîner hôtel ou environs</v>
      </c>
      <c r="CX84" s="27">
        <f t="shared" si="160"/>
        <v>0</v>
      </c>
      <c r="CY84" s="27">
        <f t="shared" si="160"/>
        <v>0</v>
      </c>
      <c r="CZ84" s="27"/>
      <c r="DA84" t="str">
        <f t="shared" ref="DA84:DA110" si="161">IF(CQ84="","",CQ84)</f>
        <v/>
      </c>
      <c r="DB84" t="str">
        <f t="shared" ref="DB84:DD110" si="162">+CR84</f>
        <v>Dîner hôtel ou environs</v>
      </c>
      <c r="DC84" s="27">
        <f t="shared" si="162"/>
        <v>0</v>
      </c>
      <c r="DD84" s="27">
        <f t="shared" si="162"/>
        <v>0</v>
      </c>
      <c r="DE84" s="27"/>
      <c r="DF84" t="str">
        <f t="shared" ref="DF84:DF110" si="163">IF(CQ84="","",CQ84)</f>
        <v/>
      </c>
      <c r="DG84" t="str">
        <f t="shared" ref="DG84:DI110" si="164">+CR84</f>
        <v>Dîner hôtel ou environs</v>
      </c>
      <c r="DH84" s="27">
        <f t="shared" si="164"/>
        <v>0</v>
      </c>
      <c r="DI84" s="27">
        <f t="shared" si="164"/>
        <v>0</v>
      </c>
      <c r="DJ84" s="27"/>
      <c r="DL84" t="s">
        <v>648</v>
      </c>
      <c r="DM84">
        <v>0</v>
      </c>
      <c r="DN84">
        <v>0</v>
      </c>
      <c r="DP84" t="str">
        <f t="shared" ref="DP84:DP145" si="165">IF(DK84="","",DK84)</f>
        <v/>
      </c>
      <c r="DQ84" t="str">
        <f t="shared" ref="DQ84:DS145" si="166">+DL84</f>
        <v>Transfert hôtel</v>
      </c>
      <c r="DR84" s="27">
        <f t="shared" si="166"/>
        <v>0</v>
      </c>
      <c r="DS84" s="27">
        <f t="shared" si="166"/>
        <v>0</v>
      </c>
      <c r="DU84" t="str">
        <f t="shared" ref="DU84:DW145" si="167">+DP84</f>
        <v/>
      </c>
      <c r="DV84" t="str">
        <f t="shared" si="167"/>
        <v>Transfert hôtel</v>
      </c>
      <c r="DW84" s="27">
        <f t="shared" si="167"/>
        <v>0</v>
      </c>
      <c r="DX84" s="27">
        <f t="shared" si="132"/>
        <v>0</v>
      </c>
      <c r="DZ84" t="str">
        <f t="shared" ref="DZ84:EB145" si="168">+DU84</f>
        <v/>
      </c>
      <c r="EA84" t="str">
        <f t="shared" si="168"/>
        <v>Transfert hôtel</v>
      </c>
      <c r="EB84" s="27">
        <f t="shared" si="168"/>
        <v>0</v>
      </c>
      <c r="EC84" s="27">
        <f t="shared" si="133"/>
        <v>0</v>
      </c>
      <c r="EI84" s="27"/>
      <c r="EZ84" t="s">
        <v>483</v>
      </c>
      <c r="FB84">
        <v>0</v>
      </c>
      <c r="FD84" t="str">
        <f t="shared" ref="FD84:FD113" si="169">IF(EY84="","",EY84)</f>
        <v/>
      </c>
      <c r="FE84" t="str">
        <f t="shared" ref="FE84:FG113" si="170">+EZ84</f>
        <v>Dîner en ville</v>
      </c>
      <c r="FF84" s="27">
        <f t="shared" si="170"/>
        <v>0</v>
      </c>
      <c r="FG84" s="27">
        <f t="shared" si="170"/>
        <v>0</v>
      </c>
      <c r="FI84" t="str">
        <f t="shared" ref="FI84:FK113" si="171">+FD84</f>
        <v/>
      </c>
      <c r="FJ84" t="str">
        <f t="shared" si="171"/>
        <v>Dîner en ville</v>
      </c>
      <c r="FK84" s="27">
        <f t="shared" si="171"/>
        <v>0</v>
      </c>
      <c r="FL84" s="27">
        <f t="shared" si="134"/>
        <v>0</v>
      </c>
      <c r="FN84" t="str">
        <f t="shared" ref="FN84:FP113" si="172">+FI84</f>
        <v/>
      </c>
      <c r="FO84" t="str">
        <f t="shared" si="172"/>
        <v>Dîner en ville</v>
      </c>
      <c r="FP84" s="27">
        <f t="shared" si="172"/>
        <v>0</v>
      </c>
      <c r="FQ84" s="27">
        <f t="shared" si="135"/>
        <v>0</v>
      </c>
      <c r="FS84" t="s">
        <v>483</v>
      </c>
      <c r="FU84">
        <v>0</v>
      </c>
      <c r="FW84" t="str">
        <f t="shared" ref="FW84:FW123" si="173">IF(FR84="","",FR84)</f>
        <v/>
      </c>
      <c r="FX84" t="str">
        <f t="shared" ref="FX84:FZ123" si="174">+FS84</f>
        <v>Dîner en ville</v>
      </c>
      <c r="FY84" s="27">
        <f t="shared" si="174"/>
        <v>0</v>
      </c>
      <c r="FZ84" s="27">
        <f t="shared" si="174"/>
        <v>0</v>
      </c>
      <c r="GB84" t="str">
        <f t="shared" ref="GB84:GD123" si="175">+FW84</f>
        <v/>
      </c>
      <c r="GC84" t="str">
        <f t="shared" si="175"/>
        <v>Dîner en ville</v>
      </c>
      <c r="GD84" s="27">
        <f t="shared" si="175"/>
        <v>0</v>
      </c>
      <c r="GE84" s="27">
        <f t="shared" si="136"/>
        <v>0</v>
      </c>
      <c r="GG84" t="str">
        <f t="shared" ref="GG84:GI123" si="176">+GB84</f>
        <v/>
      </c>
      <c r="GH84" t="str">
        <f t="shared" si="176"/>
        <v>Dîner en ville</v>
      </c>
      <c r="GI84" s="27">
        <f t="shared" si="176"/>
        <v>0</v>
      </c>
      <c r="GJ84" s="27">
        <f t="shared" si="137"/>
        <v>0</v>
      </c>
      <c r="GL84" t="s">
        <v>483</v>
      </c>
      <c r="GN84">
        <v>0</v>
      </c>
      <c r="GP84" t="str">
        <f t="shared" ref="GP84:GP147" si="177">IF(GK84="","",GK84)</f>
        <v/>
      </c>
      <c r="GQ84" t="str">
        <f t="shared" ref="GQ84:GS147" si="178">+GL84</f>
        <v>Dîner en ville</v>
      </c>
      <c r="GR84" s="27">
        <f t="shared" si="178"/>
        <v>0</v>
      </c>
      <c r="GS84" s="27">
        <f t="shared" si="178"/>
        <v>0</v>
      </c>
      <c r="GU84" t="str">
        <f t="shared" ref="GU84:GX147" si="179">+GP84</f>
        <v/>
      </c>
      <c r="GV84" t="str">
        <f t="shared" si="179"/>
        <v>Dîner en ville</v>
      </c>
      <c r="GW84" s="27">
        <f t="shared" si="179"/>
        <v>0</v>
      </c>
      <c r="GX84" s="27">
        <f t="shared" si="138"/>
        <v>0</v>
      </c>
      <c r="GZ84" t="str">
        <f t="shared" ref="GZ84:HC147" si="180">+GU84</f>
        <v/>
      </c>
      <c r="HA84" t="str">
        <f t="shared" si="180"/>
        <v>Dîner en ville</v>
      </c>
      <c r="HB84" s="27">
        <f t="shared" si="180"/>
        <v>0</v>
      </c>
      <c r="HC84" s="27">
        <f t="shared" si="139"/>
        <v>0</v>
      </c>
      <c r="HE84" t="s">
        <v>484</v>
      </c>
      <c r="HF84" s="27">
        <v>1200</v>
      </c>
      <c r="HI84" t="str">
        <f t="shared" ref="HI84:HI147" si="181">IF(HD84="","",HD84)</f>
        <v/>
      </c>
      <c r="HJ84" t="str">
        <f t="shared" ref="HJ84:HL147" si="182">+HE84</f>
        <v>Park and pool resort</v>
      </c>
      <c r="HK84">
        <f t="shared" si="182"/>
        <v>1200</v>
      </c>
      <c r="HL84">
        <f t="shared" si="182"/>
        <v>0</v>
      </c>
      <c r="HN84" t="str">
        <f t="shared" ref="HN84:HQ147" si="183">+HI84</f>
        <v/>
      </c>
      <c r="HO84" t="str">
        <f t="shared" si="183"/>
        <v>Park and pool resort</v>
      </c>
      <c r="HP84">
        <f t="shared" si="183"/>
        <v>1200</v>
      </c>
      <c r="HQ84">
        <f t="shared" si="140"/>
        <v>0</v>
      </c>
      <c r="HS84" t="str">
        <f t="shared" ref="HS84:HV147" si="184">+HN84</f>
        <v/>
      </c>
      <c r="HT84" t="str">
        <f t="shared" si="184"/>
        <v>Park and pool resort</v>
      </c>
      <c r="HU84">
        <f t="shared" si="184"/>
        <v>1200</v>
      </c>
      <c r="HV84">
        <f t="shared" si="141"/>
        <v>0</v>
      </c>
      <c r="HX84" t="s">
        <v>484</v>
      </c>
      <c r="HY84" s="27">
        <v>1200</v>
      </c>
      <c r="IB84" t="str">
        <f t="shared" ref="IB84:IB147" si="185">IF(HW84="","",HW84)</f>
        <v/>
      </c>
      <c r="IC84" t="str">
        <f t="shared" ref="IC84:IE147" si="186">+HX84</f>
        <v>Park and pool resort</v>
      </c>
      <c r="ID84">
        <f t="shared" si="186"/>
        <v>1200</v>
      </c>
      <c r="IE84">
        <f t="shared" si="186"/>
        <v>0</v>
      </c>
      <c r="IG84" t="str">
        <f t="shared" ref="IG84:IG147" si="187">IF(IB84="","",IB84)</f>
        <v/>
      </c>
      <c r="IH84" t="str">
        <f t="shared" ref="IH84:IJ147" si="188">+IC84</f>
        <v>Park and pool resort</v>
      </c>
      <c r="II84">
        <f t="shared" si="188"/>
        <v>1200</v>
      </c>
      <c r="IJ84">
        <f t="shared" si="188"/>
        <v>0</v>
      </c>
      <c r="IL84" t="str">
        <f t="shared" ref="IL84:IL147" si="189">IF(IG84="","",IG84)</f>
        <v/>
      </c>
      <c r="IM84" t="str">
        <f t="shared" ref="IM84:IO147" si="190">+IH84</f>
        <v>Park and pool resort</v>
      </c>
      <c r="IN84">
        <f t="shared" si="190"/>
        <v>1200</v>
      </c>
      <c r="IO84">
        <f t="shared" si="190"/>
        <v>0</v>
      </c>
      <c r="IR84" s="25" t="s">
        <v>685</v>
      </c>
      <c r="IW84" s="27">
        <v>0</v>
      </c>
      <c r="IZ84" t="str">
        <f t="shared" ref="IZ84:IZ90" si="191">+IR84</f>
        <v>dîner hôtel</v>
      </c>
      <c r="JD84" s="27">
        <f t="shared" ref="JD84:JE90" si="192">+IV84</f>
        <v>0</v>
      </c>
      <c r="JE84" s="65">
        <f t="shared" si="192"/>
        <v>0</v>
      </c>
      <c r="JH84" t="str">
        <f t="shared" ref="JH84:JH90" si="193">+IZ84</f>
        <v>dîner hôtel</v>
      </c>
      <c r="JL84" s="27">
        <f t="shared" ref="JL84:JM90" si="194">+JD84</f>
        <v>0</v>
      </c>
      <c r="JM84" s="65">
        <f t="shared" si="194"/>
        <v>0</v>
      </c>
      <c r="JP84" t="str">
        <f t="shared" ref="JP84:JP90" si="195">+JH84</f>
        <v>dîner hôtel</v>
      </c>
      <c r="JT84" s="27">
        <f t="shared" ref="JT84:JU90" si="196">+JL84</f>
        <v>0</v>
      </c>
      <c r="JU84" s="65">
        <f t="shared" si="196"/>
        <v>0</v>
      </c>
      <c r="JX84" s="25" t="s">
        <v>710</v>
      </c>
      <c r="JZ84" s="27"/>
      <c r="KA84" s="27"/>
      <c r="KB84" s="27"/>
      <c r="KD84" s="25" t="s">
        <v>710</v>
      </c>
      <c r="KF84" s="27">
        <f t="shared" ref="KF84:KG98" si="197">+JZ84</f>
        <v>0</v>
      </c>
      <c r="KG84" s="65">
        <f t="shared" si="197"/>
        <v>0</v>
      </c>
      <c r="KJ84" s="25" t="s">
        <v>710</v>
      </c>
      <c r="KL84" s="27">
        <f t="shared" ref="KL84:KM98" si="198">+KF84</f>
        <v>0</v>
      </c>
      <c r="KM84" s="65">
        <f t="shared" si="198"/>
        <v>0</v>
      </c>
      <c r="KP84" s="25" t="s">
        <v>710</v>
      </c>
      <c r="KR84" s="27">
        <f t="shared" ref="KR84:KS98" si="199">+KL84</f>
        <v>0</v>
      </c>
      <c r="KS84" s="65">
        <f t="shared" si="199"/>
        <v>0</v>
      </c>
      <c r="KU84" t="s">
        <v>564</v>
      </c>
      <c r="KV84" s="25" t="s">
        <v>461</v>
      </c>
      <c r="KW84" s="25"/>
      <c r="KZ84" s="27"/>
      <c r="LA84" t="s">
        <v>520</v>
      </c>
      <c r="LB84" s="25" t="s">
        <v>461</v>
      </c>
      <c r="LC84" s="25"/>
      <c r="LD84" s="27">
        <f t="shared" si="123"/>
        <v>0</v>
      </c>
      <c r="LE84" s="65">
        <f t="shared" si="123"/>
        <v>0</v>
      </c>
      <c r="LG84" t="s">
        <v>520</v>
      </c>
      <c r="LH84" t="str">
        <f t="shared" ref="LH84:LH129" si="200">+LB84</f>
        <v>Offrandes aux moines de 6h à 7h</v>
      </c>
      <c r="LI84" s="25"/>
      <c r="LJ84" s="27">
        <f t="shared" si="124"/>
        <v>0</v>
      </c>
      <c r="LK84" s="65">
        <f t="shared" si="124"/>
        <v>0</v>
      </c>
      <c r="LM84" t="s">
        <v>520</v>
      </c>
      <c r="LN84" t="str">
        <f t="shared" ref="LN84:LN129" si="201">+LH84</f>
        <v>Offrandes aux moines de 6h à 7h</v>
      </c>
      <c r="LO84" s="25"/>
      <c r="LP84" s="27">
        <f t="shared" si="125"/>
        <v>0</v>
      </c>
      <c r="LQ84" s="65">
        <f t="shared" si="125"/>
        <v>0</v>
      </c>
      <c r="LS84" t="s">
        <v>564</v>
      </c>
      <c r="LT84" s="25" t="s">
        <v>461</v>
      </c>
      <c r="LX84" s="27"/>
      <c r="LY84" t="s">
        <v>564</v>
      </c>
      <c r="LZ84" t="str">
        <f t="shared" ref="LZ84:LZ147" si="202">+LT84</f>
        <v>Offrandes aux moines de 6h à 7h</v>
      </c>
      <c r="MB84" s="27">
        <f t="shared" si="126"/>
        <v>0</v>
      </c>
      <c r="MC84" s="65">
        <f t="shared" si="126"/>
        <v>0</v>
      </c>
      <c r="ME84" t="s">
        <v>564</v>
      </c>
      <c r="MF84" t="str">
        <f t="shared" ref="MF84:MF147" si="203">+LZ84</f>
        <v>Offrandes aux moines de 6h à 7h</v>
      </c>
      <c r="MH84" s="27">
        <f t="shared" si="127"/>
        <v>0</v>
      </c>
      <c r="MI84" s="65">
        <f t="shared" si="127"/>
        <v>0</v>
      </c>
      <c r="MK84" t="s">
        <v>564</v>
      </c>
      <c r="ML84" t="str">
        <f t="shared" ref="ML84:ML147" si="204">+MF84</f>
        <v>Offrandes aux moines de 6h à 7h</v>
      </c>
      <c r="MN84" s="27">
        <f t="shared" si="128"/>
        <v>0</v>
      </c>
      <c r="MO84" s="65">
        <f t="shared" si="128"/>
        <v>0</v>
      </c>
      <c r="MQ84" t="s">
        <v>282</v>
      </c>
      <c r="MS84" s="65"/>
      <c r="MT84" s="65">
        <v>0</v>
      </c>
      <c r="MW84" t="str">
        <f t="shared" ref="MW84:MW147" si="205">+MQ84</f>
        <v>Dîner hôtel</v>
      </c>
      <c r="MY84" s="27">
        <f t="shared" ref="MY84:MZ147" si="206">+MS84</f>
        <v>0</v>
      </c>
      <c r="MZ84" s="65">
        <f t="shared" si="206"/>
        <v>0</v>
      </c>
      <c r="NC84" t="str">
        <f t="shared" ref="NC84:NC147" si="207">+MW84</f>
        <v>Dîner hôtel</v>
      </c>
      <c r="NE84" s="27">
        <f t="shared" ref="NE84:NF147" si="208">+MY84</f>
        <v>0</v>
      </c>
      <c r="NF84" s="65">
        <f t="shared" si="208"/>
        <v>0</v>
      </c>
      <c r="NI84" t="str">
        <f t="shared" ref="NI84:NI147" si="209">+NC84</f>
        <v>Dîner hôtel</v>
      </c>
      <c r="NK84" s="27">
        <f t="shared" ref="NK84:NL147" si="210">+NE84</f>
        <v>0</v>
      </c>
      <c r="NL84" s="65">
        <f t="shared" si="210"/>
        <v>0</v>
      </c>
      <c r="NN84" t="s">
        <v>434</v>
      </c>
      <c r="NP84" s="25"/>
      <c r="NQ84" s="65"/>
      <c r="NT84" t="str">
        <f t="shared" ref="NT84:NT119" si="211">+NN84</f>
        <v>visite des temples l'après-midi</v>
      </c>
      <c r="NV84" s="27">
        <f t="shared" ref="NV84:NW119" si="212">+NP84</f>
        <v>0</v>
      </c>
      <c r="NW84" s="65">
        <f t="shared" si="212"/>
        <v>0</v>
      </c>
      <c r="NZ84" t="str">
        <f t="shared" ref="NZ84:NZ119" si="213">+NT84</f>
        <v>visite des temples l'après-midi</v>
      </c>
      <c r="OB84" s="27">
        <f t="shared" ref="OB84:OC119" si="214">+NV84</f>
        <v>0</v>
      </c>
      <c r="OC84" s="65">
        <f t="shared" si="214"/>
        <v>0</v>
      </c>
      <c r="OF84" t="str">
        <f t="shared" ref="OF84:OF119" si="215">+NZ84</f>
        <v>visite des temples l'après-midi</v>
      </c>
      <c r="OH84" s="27">
        <f t="shared" ref="OH84:OI119" si="216">+OB84</f>
        <v>0</v>
      </c>
      <c r="OI84" s="65">
        <f t="shared" si="216"/>
        <v>0</v>
      </c>
      <c r="OL84" s="25" t="s">
        <v>582</v>
      </c>
      <c r="ON84" s="27">
        <v>0</v>
      </c>
      <c r="OO84" s="27">
        <v>0</v>
      </c>
      <c r="OR84" t="str">
        <f t="shared" ref="OR84:OR110" si="217">+OL84</f>
        <v>déjeuner</v>
      </c>
      <c r="OT84" s="27">
        <f t="shared" ref="OT84:OU110" si="218">+ON84</f>
        <v>0</v>
      </c>
      <c r="OU84" s="65">
        <f t="shared" si="218"/>
        <v>0</v>
      </c>
      <c r="OX84" t="str">
        <f t="shared" ref="OX84:OX110" si="219">+OR84</f>
        <v>déjeuner</v>
      </c>
      <c r="OZ84" s="27">
        <f t="shared" ref="OZ84:PA110" si="220">+OT84</f>
        <v>0</v>
      </c>
      <c r="PA84" s="65">
        <f t="shared" si="220"/>
        <v>0</v>
      </c>
      <c r="PD84" t="str">
        <f t="shared" ref="PD84:PD110" si="221">+OX84</f>
        <v>déjeuner</v>
      </c>
      <c r="PF84" s="27">
        <f t="shared" ref="PF84:PG110" si="222">+OZ84</f>
        <v>0</v>
      </c>
      <c r="PG84" s="65">
        <f t="shared" si="222"/>
        <v>0</v>
      </c>
      <c r="PJ84" t="s">
        <v>711</v>
      </c>
      <c r="PL84" s="27"/>
      <c r="PM84" s="27"/>
      <c r="PP84" t="str">
        <f t="shared" ref="PP84:PP105" si="223">+PJ84</f>
        <v>Déjeuner de 11h30 à 12h30</v>
      </c>
      <c r="PR84">
        <f t="shared" ref="PR84:PS105" si="224">+PL84</f>
        <v>0</v>
      </c>
      <c r="PS84">
        <f t="shared" si="224"/>
        <v>0</v>
      </c>
      <c r="PV84" t="str">
        <f t="shared" ref="PV84:PV105" si="225">+PP84</f>
        <v>Déjeuner de 11h30 à 12h30</v>
      </c>
      <c r="PX84">
        <f t="shared" ref="PX84:PY105" si="226">+PR84</f>
        <v>0</v>
      </c>
      <c r="PY84">
        <f t="shared" si="226"/>
        <v>0</v>
      </c>
      <c r="QB84" t="str">
        <f t="shared" ref="QB84:QB105" si="227">+PV84</f>
        <v>Déjeuner de 11h30 à 12h30</v>
      </c>
      <c r="QD84">
        <f t="shared" ref="QD84:QE105" si="228">+PX84</f>
        <v>0</v>
      </c>
      <c r="QE84">
        <f t="shared" si="228"/>
        <v>0</v>
      </c>
      <c r="QG84" t="s">
        <v>593</v>
      </c>
      <c r="QH84" t="s">
        <v>712</v>
      </c>
      <c r="QI84" s="27">
        <v>6640</v>
      </c>
      <c r="QJ84" s="27"/>
      <c r="QM84" t="s">
        <v>593</v>
      </c>
      <c r="QN84" t="str">
        <f t="shared" ref="QN84:QP112" si="229">+QH84</f>
        <v>Temples khmer</v>
      </c>
      <c r="QO84">
        <f t="shared" si="229"/>
        <v>6640</v>
      </c>
      <c r="QP84">
        <f t="shared" si="229"/>
        <v>0</v>
      </c>
      <c r="QS84" t="s">
        <v>593</v>
      </c>
      <c r="QT84" t="str">
        <f t="shared" ref="QT84:QU112" si="230">+QN84</f>
        <v>Temples khmer</v>
      </c>
      <c r="QU84">
        <v>7660</v>
      </c>
      <c r="QV84">
        <f t="shared" ref="QV84:QV112" si="231">+QP84</f>
        <v>0</v>
      </c>
      <c r="QY84" t="s">
        <v>593</v>
      </c>
      <c r="QZ84" t="str">
        <f t="shared" ref="QZ84:RA102" si="232">+QT84</f>
        <v>Temples khmer</v>
      </c>
      <c r="RA84">
        <v>11850</v>
      </c>
      <c r="RB84">
        <f t="shared" ref="RB84:RB102" si="233">+QV84</f>
        <v>0</v>
      </c>
      <c r="RC84" t="s">
        <v>593</v>
      </c>
      <c r="RD84" t="s">
        <v>712</v>
      </c>
      <c r="RE84" s="27">
        <v>300</v>
      </c>
      <c r="RF84" s="27"/>
      <c r="RH84" t="s">
        <v>593</v>
      </c>
      <c r="RI84" t="str">
        <f t="shared" ref="RI84:RK121" si="234">+RD84</f>
        <v>Temples khmer</v>
      </c>
      <c r="RJ84">
        <f t="shared" si="234"/>
        <v>300</v>
      </c>
      <c r="RK84">
        <f t="shared" si="234"/>
        <v>0</v>
      </c>
      <c r="RM84" t="s">
        <v>593</v>
      </c>
      <c r="RN84" t="str">
        <f t="shared" ref="RN84:RP121" si="235">+RD84</f>
        <v>Temples khmer</v>
      </c>
      <c r="RO84">
        <f t="shared" si="235"/>
        <v>300</v>
      </c>
      <c r="RP84">
        <f t="shared" si="235"/>
        <v>0</v>
      </c>
      <c r="RR84" t="s">
        <v>593</v>
      </c>
      <c r="RS84" t="str">
        <f t="shared" ref="RS84:RU121" si="236">+RD84</f>
        <v>Temples khmer</v>
      </c>
      <c r="RT84">
        <f t="shared" si="236"/>
        <v>300</v>
      </c>
      <c r="RU84">
        <f t="shared" si="236"/>
        <v>0</v>
      </c>
      <c r="RW84" t="s">
        <v>299</v>
      </c>
      <c r="RX84" s="65"/>
      <c r="RY84" s="65">
        <v>4500</v>
      </c>
      <c r="SA84">
        <f t="shared" ref="SA84:SD147" si="237">+RV84</f>
        <v>0</v>
      </c>
      <c r="SB84" t="str">
        <f t="shared" si="237"/>
        <v>van à la journée</v>
      </c>
      <c r="SC84">
        <f t="shared" si="237"/>
        <v>0</v>
      </c>
      <c r="SD84">
        <f t="shared" si="237"/>
        <v>4500</v>
      </c>
      <c r="SF84">
        <f t="shared" ref="SF84:SI147" si="238">+SA84</f>
        <v>0</v>
      </c>
      <c r="SG84" t="str">
        <f t="shared" si="238"/>
        <v>van à la journée</v>
      </c>
      <c r="SH84">
        <f t="shared" si="238"/>
        <v>0</v>
      </c>
      <c r="SI84">
        <f t="shared" si="238"/>
        <v>4500</v>
      </c>
      <c r="SK84">
        <f t="shared" ref="SK84:SN147" si="239">+SF84</f>
        <v>0</v>
      </c>
      <c r="SL84" t="str">
        <f t="shared" si="239"/>
        <v>van à la journée</v>
      </c>
      <c r="SM84">
        <f t="shared" si="239"/>
        <v>0</v>
      </c>
      <c r="SN84">
        <f t="shared" si="239"/>
        <v>4500</v>
      </c>
      <c r="SQ84" t="s">
        <v>632</v>
      </c>
      <c r="SR84" t="s">
        <v>319</v>
      </c>
      <c r="SV84" t="s">
        <v>632</v>
      </c>
      <c r="SW84" t="str">
        <f t="shared" ref="SW84:SY147" si="240">+SR84</f>
        <v>Départ à 9h pour phu phra bat national park (1h de route)</v>
      </c>
      <c r="SX84">
        <f t="shared" si="240"/>
        <v>0</v>
      </c>
      <c r="SY84">
        <f t="shared" si="240"/>
        <v>0</v>
      </c>
      <c r="TA84" t="s">
        <v>632</v>
      </c>
      <c r="TB84" t="str">
        <f t="shared" ref="TB84:TD147" si="241">+SW84</f>
        <v>Départ à 9h pour phu phra bat national park (1h de route)</v>
      </c>
      <c r="TC84">
        <f t="shared" si="241"/>
        <v>0</v>
      </c>
      <c r="TD84">
        <f t="shared" si="241"/>
        <v>0</v>
      </c>
      <c r="TF84" t="s">
        <v>632</v>
      </c>
      <c r="TG84" t="str">
        <f t="shared" ref="TG84:TI147" si="242">+TB84</f>
        <v>Départ à 9h pour phu phra bat national park (1h de route)</v>
      </c>
      <c r="TH84">
        <f t="shared" si="242"/>
        <v>0</v>
      </c>
      <c r="TI84">
        <f t="shared" si="242"/>
        <v>0</v>
      </c>
    </row>
    <row r="85" spans="2:529" x14ac:dyDescent="0.25">
      <c r="B85" s="26" t="s">
        <v>713</v>
      </c>
      <c r="C85" s="26"/>
      <c r="D85" s="26"/>
      <c r="E85" s="26"/>
      <c r="F85" s="72">
        <f>+(G83/G81*2)-F86</f>
        <v>1211.4880725000003</v>
      </c>
      <c r="G85" s="26" t="s">
        <v>25</v>
      </c>
      <c r="H85" s="65"/>
      <c r="J85" s="26" t="s">
        <v>713</v>
      </c>
      <c r="K85" s="26"/>
      <c r="L85" s="26"/>
      <c r="M85" s="26"/>
      <c r="N85" s="72">
        <f>+(O83/O81*2)-N86</f>
        <v>1310.4335566666668</v>
      </c>
      <c r="O85" s="26" t="s">
        <v>25</v>
      </c>
      <c r="P85" s="26"/>
      <c r="R85" s="26" t="s">
        <v>713</v>
      </c>
      <c r="S85" s="26"/>
      <c r="T85" s="26"/>
      <c r="U85" s="26"/>
      <c r="V85" s="72">
        <f>+(W83/W81*2)-V86</f>
        <v>1572.7995249999999</v>
      </c>
      <c r="W85" s="26" t="s">
        <v>25</v>
      </c>
      <c r="X85" s="25"/>
      <c r="Z85" s="26" t="s">
        <v>713</v>
      </c>
      <c r="AA85" s="26"/>
      <c r="AB85" s="26"/>
      <c r="AC85" s="26"/>
      <c r="AD85" s="72">
        <f>+(AE83/AE81*2)-AD86</f>
        <v>2359.89743</v>
      </c>
      <c r="AE85" s="26" t="s">
        <v>25</v>
      </c>
      <c r="AG85" t="s">
        <v>612</v>
      </c>
      <c r="AI85" s="27"/>
      <c r="AJ85" s="27">
        <v>0</v>
      </c>
      <c r="AK85" s="27"/>
      <c r="AL85" t="str">
        <f>IF(AF85="","",AF85)</f>
        <v/>
      </c>
      <c r="AM85" t="str">
        <f>+AG85</f>
        <v>Orchid resort T&amp;G</v>
      </c>
      <c r="AO85" s="27">
        <f t="shared" si="144"/>
        <v>0</v>
      </c>
      <c r="AP85" s="27">
        <f t="shared" si="144"/>
        <v>0</v>
      </c>
      <c r="AQ85" s="27"/>
      <c r="AR85" t="str">
        <f t="shared" si="145"/>
        <v/>
      </c>
      <c r="AS85" t="str">
        <f t="shared" si="145"/>
        <v>Orchid resort T&amp;G</v>
      </c>
      <c r="AU85" s="27">
        <f t="shared" si="146"/>
        <v>0</v>
      </c>
      <c r="AV85" s="27">
        <f t="shared" si="146"/>
        <v>0</v>
      </c>
      <c r="AW85" s="27"/>
      <c r="AX85" t="str">
        <f t="shared" si="147"/>
        <v/>
      </c>
      <c r="AY85" t="str">
        <f t="shared" si="147"/>
        <v>Orchid resort T&amp;G</v>
      </c>
      <c r="BA85" s="27">
        <f t="shared" si="148"/>
        <v>0</v>
      </c>
      <c r="BB85" s="27">
        <f t="shared" si="148"/>
        <v>0</v>
      </c>
      <c r="BC85" s="27"/>
      <c r="BE85" t="s">
        <v>516</v>
      </c>
      <c r="BF85" s="27">
        <v>600</v>
      </c>
      <c r="BG85" s="27">
        <v>0</v>
      </c>
      <c r="BH85" s="65"/>
      <c r="BI85" t="str">
        <f t="shared" si="149"/>
        <v/>
      </c>
      <c r="BJ85" t="str">
        <f t="shared" si="150"/>
        <v>14h visite thong Luang village</v>
      </c>
      <c r="BK85" s="27">
        <f t="shared" si="150"/>
        <v>600</v>
      </c>
      <c r="BL85" s="27">
        <f t="shared" si="150"/>
        <v>0</v>
      </c>
      <c r="BM85" s="27"/>
      <c r="BN85" t="str">
        <f t="shared" si="151"/>
        <v/>
      </c>
      <c r="BO85" t="str">
        <f t="shared" si="151"/>
        <v>14h visite thong Luang village</v>
      </c>
      <c r="BP85" s="27">
        <f t="shared" si="151"/>
        <v>600</v>
      </c>
      <c r="BQ85" s="27">
        <f t="shared" si="129"/>
        <v>0</v>
      </c>
      <c r="BR85" s="27"/>
      <c r="BS85" s="27" t="str">
        <f t="shared" si="152"/>
        <v/>
      </c>
      <c r="BT85" t="str">
        <f t="shared" si="152"/>
        <v>14h visite thong Luang village</v>
      </c>
      <c r="BU85" s="27">
        <f t="shared" si="152"/>
        <v>600</v>
      </c>
      <c r="BV85" s="27">
        <f t="shared" si="130"/>
        <v>0</v>
      </c>
      <c r="BW85" t="s">
        <v>25</v>
      </c>
      <c r="BX85" t="s">
        <v>615</v>
      </c>
      <c r="CA85" s="65"/>
      <c r="CB85" t="str">
        <f t="shared" si="153"/>
        <v xml:space="preserve"> </v>
      </c>
      <c r="CC85" t="str">
        <f t="shared" si="154"/>
        <v>(voir programme Laos)</v>
      </c>
      <c r="CD85" s="27">
        <f t="shared" si="154"/>
        <v>0</v>
      </c>
      <c r="CE85" s="27">
        <f t="shared" si="154"/>
        <v>0</v>
      </c>
      <c r="CF85" s="27"/>
      <c r="CG85" t="str">
        <f t="shared" si="155"/>
        <v xml:space="preserve"> </v>
      </c>
      <c r="CH85" t="str">
        <f t="shared" si="155"/>
        <v>(voir programme Laos)</v>
      </c>
      <c r="CI85" s="27">
        <f t="shared" si="156"/>
        <v>0</v>
      </c>
      <c r="CJ85" s="27">
        <f t="shared" si="157"/>
        <v>0</v>
      </c>
      <c r="CK85" s="27"/>
      <c r="CL85" t="str">
        <f t="shared" si="158"/>
        <v xml:space="preserve"> </v>
      </c>
      <c r="CM85" t="str">
        <f t="shared" si="158"/>
        <v>(voir programme Laos)</v>
      </c>
      <c r="CN85" s="27">
        <f t="shared" si="158"/>
        <v>0</v>
      </c>
      <c r="CO85" s="27">
        <f t="shared" si="131"/>
        <v>0</v>
      </c>
      <c r="CP85" s="27"/>
      <c r="CR85" t="s">
        <v>427</v>
      </c>
      <c r="CS85">
        <v>3700</v>
      </c>
      <c r="CT85">
        <v>0</v>
      </c>
      <c r="CU85" s="65"/>
      <c r="CV85" t="str">
        <f t="shared" si="159"/>
        <v/>
      </c>
      <c r="CW85" t="str">
        <f t="shared" si="160"/>
        <v>Lanta miami resort</v>
      </c>
      <c r="CX85" s="27">
        <f t="shared" si="160"/>
        <v>3700</v>
      </c>
      <c r="CY85" s="27">
        <f t="shared" si="160"/>
        <v>0</v>
      </c>
      <c r="CZ85" s="27"/>
      <c r="DA85" t="str">
        <f t="shared" si="161"/>
        <v/>
      </c>
      <c r="DB85" t="str">
        <f t="shared" si="162"/>
        <v>Lanta miami resort</v>
      </c>
      <c r="DC85" s="27">
        <f t="shared" si="162"/>
        <v>3700</v>
      </c>
      <c r="DD85" s="27">
        <f t="shared" si="162"/>
        <v>0</v>
      </c>
      <c r="DE85" s="27"/>
      <c r="DF85" t="str">
        <f t="shared" si="163"/>
        <v/>
      </c>
      <c r="DG85" t="str">
        <f t="shared" si="164"/>
        <v>Lanta miami resort</v>
      </c>
      <c r="DH85" s="27">
        <f t="shared" si="164"/>
        <v>3700</v>
      </c>
      <c r="DI85" s="27">
        <f t="shared" si="164"/>
        <v>0</v>
      </c>
      <c r="DJ85" s="27"/>
      <c r="DL85" t="s">
        <v>282</v>
      </c>
      <c r="DN85">
        <v>0</v>
      </c>
      <c r="DP85" t="str">
        <f t="shared" si="165"/>
        <v/>
      </c>
      <c r="DQ85" t="str">
        <f t="shared" si="166"/>
        <v>Dîner hôtel</v>
      </c>
      <c r="DR85" s="27">
        <f t="shared" si="166"/>
        <v>0</v>
      </c>
      <c r="DS85" s="27">
        <f t="shared" si="166"/>
        <v>0</v>
      </c>
      <c r="DU85" t="str">
        <f t="shared" si="167"/>
        <v/>
      </c>
      <c r="DV85" t="str">
        <f t="shared" si="167"/>
        <v>Dîner hôtel</v>
      </c>
      <c r="DW85" s="27">
        <f t="shared" si="167"/>
        <v>0</v>
      </c>
      <c r="DX85" s="27">
        <f t="shared" si="132"/>
        <v>0</v>
      </c>
      <c r="DZ85" t="str">
        <f t="shared" si="168"/>
        <v/>
      </c>
      <c r="EA85" t="str">
        <f t="shared" si="168"/>
        <v>Dîner hôtel</v>
      </c>
      <c r="EB85" s="27">
        <f t="shared" si="168"/>
        <v>0</v>
      </c>
      <c r="EC85" s="27">
        <f t="shared" si="133"/>
        <v>0</v>
      </c>
      <c r="EF85" s="26" t="s">
        <v>639</v>
      </c>
      <c r="EG85" s="72">
        <f>SUM(EG19:EG84)/$C$1</f>
        <v>686.24611000000004</v>
      </c>
      <c r="EH85" s="72">
        <f>SUM(EH19:EH84)/$C$1</f>
        <v>2074.0575899999999</v>
      </c>
      <c r="EK85" s="26" t="s">
        <v>639</v>
      </c>
      <c r="EL85" s="72">
        <f>SUM(EL19:EL84)/$C$1</f>
        <v>686.24611000000004</v>
      </c>
      <c r="EM85" s="72">
        <f>SUM(EM19:EM84)/$C$1</f>
        <v>1970.89759</v>
      </c>
      <c r="EP85" s="26" t="s">
        <v>639</v>
      </c>
      <c r="EQ85" s="72">
        <f>SUM(EQ19:EQ84)/$C$1</f>
        <v>686.24611000000004</v>
      </c>
      <c r="ER85" s="72">
        <f>SUM(ER19:ER84)/$C$1</f>
        <v>1970.89759</v>
      </c>
      <c r="EU85" s="26" t="s">
        <v>639</v>
      </c>
      <c r="EV85" s="72">
        <f>SUM(EV19:EV84)/$C$1</f>
        <v>686.24611000000004</v>
      </c>
      <c r="EW85" s="72">
        <f>SUM(EW19:EW84)/$C$1</f>
        <v>1970.89759</v>
      </c>
      <c r="EZ85" t="s">
        <v>465</v>
      </c>
      <c r="FA85" s="27">
        <v>1600</v>
      </c>
      <c r="FB85" s="27">
        <v>0</v>
      </c>
      <c r="FD85" t="str">
        <f t="shared" si="169"/>
        <v/>
      </c>
      <c r="FE85" t="str">
        <f t="shared" si="170"/>
        <v>Hôtel naview@prasingh</v>
      </c>
      <c r="FF85" s="27">
        <f t="shared" si="170"/>
        <v>1600</v>
      </c>
      <c r="FG85" s="27">
        <f t="shared" si="170"/>
        <v>0</v>
      </c>
      <c r="FI85" t="str">
        <f t="shared" si="171"/>
        <v/>
      </c>
      <c r="FJ85" t="str">
        <f t="shared" si="171"/>
        <v>Hôtel naview@prasingh</v>
      </c>
      <c r="FK85" s="27">
        <f t="shared" si="171"/>
        <v>1600</v>
      </c>
      <c r="FL85" s="27">
        <f t="shared" si="134"/>
        <v>0</v>
      </c>
      <c r="FN85" t="str">
        <f t="shared" si="172"/>
        <v/>
      </c>
      <c r="FO85" t="str">
        <f t="shared" si="172"/>
        <v>Hôtel naview@prasingh</v>
      </c>
      <c r="FP85" s="27">
        <f t="shared" si="172"/>
        <v>1600</v>
      </c>
      <c r="FQ85" s="27">
        <f t="shared" si="135"/>
        <v>0</v>
      </c>
      <c r="FS85" t="s">
        <v>465</v>
      </c>
      <c r="FT85" s="27">
        <v>1600</v>
      </c>
      <c r="FU85" s="27">
        <v>0</v>
      </c>
      <c r="FW85" t="str">
        <f t="shared" si="173"/>
        <v/>
      </c>
      <c r="FX85" t="str">
        <f t="shared" si="174"/>
        <v>Hôtel naview@prasingh</v>
      </c>
      <c r="FY85" s="27">
        <f t="shared" si="174"/>
        <v>1600</v>
      </c>
      <c r="FZ85" s="27">
        <f t="shared" si="174"/>
        <v>0</v>
      </c>
      <c r="GB85" t="str">
        <f t="shared" si="175"/>
        <v/>
      </c>
      <c r="GC85" t="str">
        <f t="shared" si="175"/>
        <v>Hôtel naview@prasingh</v>
      </c>
      <c r="GD85" s="27">
        <f t="shared" si="175"/>
        <v>1600</v>
      </c>
      <c r="GE85" s="27">
        <f t="shared" si="136"/>
        <v>0</v>
      </c>
      <c r="GG85" t="str">
        <f t="shared" si="176"/>
        <v/>
      </c>
      <c r="GH85" t="str">
        <f t="shared" si="176"/>
        <v>Hôtel naview@prasingh</v>
      </c>
      <c r="GI85" s="27">
        <f t="shared" si="176"/>
        <v>1600</v>
      </c>
      <c r="GJ85" s="27">
        <f t="shared" si="137"/>
        <v>0</v>
      </c>
      <c r="GL85" t="s">
        <v>465</v>
      </c>
      <c r="GM85" s="27">
        <v>1600</v>
      </c>
      <c r="GN85" s="27">
        <v>0</v>
      </c>
      <c r="GP85" t="str">
        <f t="shared" si="177"/>
        <v/>
      </c>
      <c r="GQ85" t="str">
        <f t="shared" si="178"/>
        <v>Hôtel naview@prasingh</v>
      </c>
      <c r="GR85" s="27">
        <f t="shared" si="178"/>
        <v>1600</v>
      </c>
      <c r="GS85" s="27">
        <f t="shared" si="178"/>
        <v>0</v>
      </c>
      <c r="GU85" t="str">
        <f t="shared" si="179"/>
        <v/>
      </c>
      <c r="GV85" t="str">
        <f t="shared" si="179"/>
        <v>Hôtel naview@prasingh</v>
      </c>
      <c r="GW85" s="27">
        <f t="shared" si="179"/>
        <v>1600</v>
      </c>
      <c r="GX85" s="27">
        <f t="shared" si="138"/>
        <v>0</v>
      </c>
      <c r="GZ85" t="str">
        <f t="shared" si="180"/>
        <v/>
      </c>
      <c r="HA85" t="str">
        <f t="shared" si="180"/>
        <v>Hôtel naview@prasingh</v>
      </c>
      <c r="HB85" s="27">
        <f t="shared" si="180"/>
        <v>1600</v>
      </c>
      <c r="HC85" s="27">
        <f t="shared" si="139"/>
        <v>0</v>
      </c>
      <c r="HD85" t="s">
        <v>593</v>
      </c>
      <c r="HE85" t="s">
        <v>714</v>
      </c>
      <c r="HF85" s="27"/>
      <c r="HG85" s="27"/>
      <c r="HI85" t="str">
        <f t="shared" si="181"/>
        <v>J10</v>
      </c>
      <c r="HJ85" t="str">
        <f t="shared" si="182"/>
        <v>Départ Vientiane à 8h</v>
      </c>
      <c r="HK85">
        <f t="shared" si="182"/>
        <v>0</v>
      </c>
      <c r="HL85">
        <f t="shared" si="182"/>
        <v>0</v>
      </c>
      <c r="HN85" t="str">
        <f t="shared" si="183"/>
        <v>J10</v>
      </c>
      <c r="HO85" t="str">
        <f t="shared" si="183"/>
        <v>Départ Vientiane à 8h</v>
      </c>
      <c r="HP85">
        <f t="shared" si="183"/>
        <v>0</v>
      </c>
      <c r="HQ85">
        <f t="shared" si="140"/>
        <v>0</v>
      </c>
      <c r="HS85" t="str">
        <f t="shared" si="184"/>
        <v>J10</v>
      </c>
      <c r="HT85" t="str">
        <f t="shared" si="184"/>
        <v>Départ Vientiane à 8h</v>
      </c>
      <c r="HU85">
        <f t="shared" si="184"/>
        <v>0</v>
      </c>
      <c r="HV85">
        <f t="shared" si="141"/>
        <v>0</v>
      </c>
      <c r="HW85" t="s">
        <v>593</v>
      </c>
      <c r="HX85" t="s">
        <v>714</v>
      </c>
      <c r="HY85" s="27"/>
      <c r="HZ85" s="27"/>
      <c r="IB85" t="str">
        <f t="shared" si="185"/>
        <v>J10</v>
      </c>
      <c r="IC85" t="str">
        <f t="shared" si="186"/>
        <v>Départ Vientiane à 8h</v>
      </c>
      <c r="ID85">
        <f t="shared" si="186"/>
        <v>0</v>
      </c>
      <c r="IE85">
        <f t="shared" si="186"/>
        <v>0</v>
      </c>
      <c r="IG85" t="str">
        <f t="shared" si="187"/>
        <v>J10</v>
      </c>
      <c r="IH85" t="str">
        <f t="shared" si="188"/>
        <v>Départ Vientiane à 8h</v>
      </c>
      <c r="II85">
        <f t="shared" si="188"/>
        <v>0</v>
      </c>
      <c r="IJ85">
        <f t="shared" si="188"/>
        <v>0</v>
      </c>
      <c r="IL85" t="str">
        <f t="shared" si="189"/>
        <v>J10</v>
      </c>
      <c r="IM85" t="str">
        <f t="shared" si="190"/>
        <v>Départ Vientiane à 8h</v>
      </c>
      <c r="IN85">
        <f t="shared" si="190"/>
        <v>0</v>
      </c>
      <c r="IO85">
        <f t="shared" si="190"/>
        <v>0</v>
      </c>
      <c r="IQ85" t="s">
        <v>632</v>
      </c>
      <c r="IR85" s="25" t="s">
        <v>715</v>
      </c>
      <c r="IW85" s="27"/>
      <c r="IY85" t="s">
        <v>632</v>
      </c>
      <c r="IZ85" t="str">
        <f t="shared" si="191"/>
        <v xml:space="preserve">Départ hôtel pour aéroport Krabi à midi </v>
      </c>
      <c r="JD85" s="27">
        <f t="shared" si="192"/>
        <v>0</v>
      </c>
      <c r="JE85" s="65">
        <f t="shared" si="192"/>
        <v>0</v>
      </c>
      <c r="JG85" t="s">
        <v>632</v>
      </c>
      <c r="JH85" t="str">
        <f t="shared" si="193"/>
        <v xml:space="preserve">Départ hôtel pour aéroport Krabi à midi </v>
      </c>
      <c r="JL85" s="27">
        <f t="shared" si="194"/>
        <v>0</v>
      </c>
      <c r="JM85" s="65">
        <f t="shared" si="194"/>
        <v>0</v>
      </c>
      <c r="JO85" t="s">
        <v>632</v>
      </c>
      <c r="JP85" t="str">
        <f t="shared" si="195"/>
        <v xml:space="preserve">Départ hôtel pour aéroport Krabi à midi </v>
      </c>
      <c r="JT85" s="27">
        <f t="shared" si="196"/>
        <v>0</v>
      </c>
      <c r="JU85" s="65">
        <f t="shared" si="196"/>
        <v>0</v>
      </c>
      <c r="JX85" t="s">
        <v>427</v>
      </c>
      <c r="JZ85" s="27">
        <v>3700</v>
      </c>
      <c r="KA85" s="27">
        <v>0</v>
      </c>
      <c r="KB85" s="27"/>
      <c r="KD85" t="s">
        <v>686</v>
      </c>
      <c r="KF85" s="27">
        <f t="shared" si="197"/>
        <v>3700</v>
      </c>
      <c r="KG85" s="65">
        <f t="shared" si="197"/>
        <v>0</v>
      </c>
      <c r="KJ85" t="s">
        <v>686</v>
      </c>
      <c r="KL85" s="27">
        <f t="shared" si="198"/>
        <v>3700</v>
      </c>
      <c r="KM85" s="65">
        <f t="shared" si="198"/>
        <v>0</v>
      </c>
      <c r="KP85" t="s">
        <v>686</v>
      </c>
      <c r="KR85" s="27">
        <f t="shared" si="199"/>
        <v>3700</v>
      </c>
      <c r="KS85" s="65">
        <f t="shared" si="199"/>
        <v>0</v>
      </c>
      <c r="KV85" s="25" t="s">
        <v>716</v>
      </c>
      <c r="KW85" s="25"/>
      <c r="KY85" s="27"/>
      <c r="KZ85" s="27"/>
      <c r="LB85" s="25" t="s">
        <v>716</v>
      </c>
      <c r="LC85" s="25"/>
      <c r="LD85" s="27">
        <f t="shared" si="123"/>
        <v>0</v>
      </c>
      <c r="LE85" s="65">
        <f t="shared" si="123"/>
        <v>0</v>
      </c>
      <c r="LH85" t="str">
        <f t="shared" si="200"/>
        <v>Petit déjeuner hôtel et départ à 9h</v>
      </c>
      <c r="LI85" s="25"/>
      <c r="LJ85" s="27">
        <f t="shared" si="124"/>
        <v>0</v>
      </c>
      <c r="LK85" s="65">
        <f t="shared" si="124"/>
        <v>0</v>
      </c>
      <c r="LN85" t="str">
        <f t="shared" si="201"/>
        <v>Petit déjeuner hôtel et départ à 9h</v>
      </c>
      <c r="LO85" s="25"/>
      <c r="LP85" s="27">
        <f t="shared" si="125"/>
        <v>0</v>
      </c>
      <c r="LQ85" s="65">
        <f t="shared" si="125"/>
        <v>0</v>
      </c>
      <c r="LT85" s="25" t="s">
        <v>716</v>
      </c>
      <c r="LW85" s="27"/>
      <c r="LX85" s="27"/>
      <c r="LZ85" t="str">
        <f t="shared" si="202"/>
        <v>Petit déjeuner hôtel et départ à 9h</v>
      </c>
      <c r="MB85" s="27">
        <f t="shared" si="126"/>
        <v>0</v>
      </c>
      <c r="MC85" s="65">
        <f t="shared" si="126"/>
        <v>0</v>
      </c>
      <c r="MF85" t="str">
        <f t="shared" si="203"/>
        <v>Petit déjeuner hôtel et départ à 9h</v>
      </c>
      <c r="MH85" s="27">
        <f t="shared" si="127"/>
        <v>0</v>
      </c>
      <c r="MI85" s="65">
        <f t="shared" si="127"/>
        <v>0</v>
      </c>
      <c r="ML85" t="str">
        <f t="shared" si="204"/>
        <v>Petit déjeuner hôtel et départ à 9h</v>
      </c>
      <c r="MN85" s="27">
        <f t="shared" si="128"/>
        <v>0</v>
      </c>
      <c r="MO85" s="65">
        <f t="shared" si="128"/>
        <v>0</v>
      </c>
      <c r="MP85" t="s">
        <v>632</v>
      </c>
      <c r="MQ85" s="25" t="s">
        <v>717</v>
      </c>
      <c r="MS85" s="27"/>
      <c r="MT85">
        <v>6000</v>
      </c>
      <c r="MV85" t="s">
        <v>632</v>
      </c>
      <c r="MW85" t="str">
        <f t="shared" si="205"/>
        <v>départ 8h pour triangle d'or (van à la journée)</v>
      </c>
      <c r="MY85" s="27">
        <f t="shared" si="206"/>
        <v>0</v>
      </c>
      <c r="MZ85" s="65">
        <v>3000</v>
      </c>
      <c r="NB85" t="s">
        <v>632</v>
      </c>
      <c r="NC85" t="str">
        <f t="shared" si="207"/>
        <v>départ 8h pour triangle d'or (van à la journée)</v>
      </c>
      <c r="NE85" s="27">
        <f t="shared" si="208"/>
        <v>0</v>
      </c>
      <c r="NF85" s="65">
        <f t="shared" si="208"/>
        <v>3000</v>
      </c>
      <c r="NH85" t="s">
        <v>632</v>
      </c>
      <c r="NI85" t="str">
        <f t="shared" si="209"/>
        <v>départ 8h pour triangle d'or (van à la journée)</v>
      </c>
      <c r="NK85" s="27">
        <f t="shared" si="210"/>
        <v>0</v>
      </c>
      <c r="NL85" s="65">
        <f t="shared" si="210"/>
        <v>3000</v>
      </c>
      <c r="NN85" t="s">
        <v>445</v>
      </c>
      <c r="NP85" s="25">
        <v>300</v>
      </c>
      <c r="NQ85" s="65">
        <v>0</v>
      </c>
      <c r="NT85" t="str">
        <f t="shared" si="211"/>
        <v>entrées des temples</v>
      </c>
      <c r="NV85" s="27">
        <f t="shared" si="212"/>
        <v>300</v>
      </c>
      <c r="NW85" s="65">
        <f t="shared" si="212"/>
        <v>0</v>
      </c>
      <c r="NZ85" t="str">
        <f t="shared" si="213"/>
        <v>entrées des temples</v>
      </c>
      <c r="OB85" s="27">
        <f t="shared" si="214"/>
        <v>300</v>
      </c>
      <c r="OC85" s="65">
        <f t="shared" si="214"/>
        <v>0</v>
      </c>
      <c r="OF85" t="str">
        <f t="shared" si="215"/>
        <v>entrées des temples</v>
      </c>
      <c r="OH85" s="27">
        <f t="shared" si="216"/>
        <v>300</v>
      </c>
      <c r="OI85" s="65">
        <f t="shared" si="216"/>
        <v>0</v>
      </c>
      <c r="OL85" s="25" t="s">
        <v>589</v>
      </c>
      <c r="ON85" s="27"/>
      <c r="OO85" s="27">
        <v>0</v>
      </c>
      <c r="OR85" t="str">
        <f t="shared" si="217"/>
        <v>diner</v>
      </c>
      <c r="OT85" s="27">
        <f t="shared" si="218"/>
        <v>0</v>
      </c>
      <c r="OU85" s="65">
        <f t="shared" si="218"/>
        <v>0</v>
      </c>
      <c r="OX85" t="str">
        <f t="shared" si="219"/>
        <v>diner</v>
      </c>
      <c r="OZ85" s="27">
        <f t="shared" si="220"/>
        <v>0</v>
      </c>
      <c r="PA85" s="65">
        <f t="shared" si="220"/>
        <v>0</v>
      </c>
      <c r="PD85" t="str">
        <f t="shared" si="221"/>
        <v>diner</v>
      </c>
      <c r="PF85" s="27">
        <f t="shared" si="222"/>
        <v>0</v>
      </c>
      <c r="PG85" s="65">
        <f t="shared" si="222"/>
        <v>0</v>
      </c>
      <c r="PJ85" t="s">
        <v>718</v>
      </c>
      <c r="PL85" s="27">
        <v>425</v>
      </c>
      <c r="PM85" s="27"/>
      <c r="PP85" t="str">
        <f t="shared" si="223"/>
        <v>Départ à 13h30 pour Granmonte asoke valley</v>
      </c>
      <c r="PR85">
        <f t="shared" si="224"/>
        <v>425</v>
      </c>
      <c r="PS85">
        <f t="shared" si="224"/>
        <v>0</v>
      </c>
      <c r="PV85" t="str">
        <f t="shared" si="225"/>
        <v>Départ à 13h30 pour Granmonte asoke valley</v>
      </c>
      <c r="PX85">
        <f t="shared" si="226"/>
        <v>425</v>
      </c>
      <c r="PY85">
        <f t="shared" si="226"/>
        <v>0</v>
      </c>
      <c r="QB85" t="str">
        <f t="shared" si="227"/>
        <v>Départ à 13h30 pour Granmonte asoke valley</v>
      </c>
      <c r="QD85">
        <f t="shared" si="228"/>
        <v>425</v>
      </c>
      <c r="QE85">
        <f t="shared" si="228"/>
        <v>0</v>
      </c>
      <c r="QH85" t="s">
        <v>719</v>
      </c>
      <c r="QI85" s="27"/>
      <c r="QJ85" s="27"/>
      <c r="QN85" t="str">
        <f t="shared" si="229"/>
        <v>Déjeuner en route dans un village (inclus)</v>
      </c>
      <c r="QO85">
        <f t="shared" si="229"/>
        <v>0</v>
      </c>
      <c r="QP85">
        <f t="shared" si="229"/>
        <v>0</v>
      </c>
      <c r="QT85" t="str">
        <f t="shared" si="230"/>
        <v>Déjeuner en route dans un village (inclus)</v>
      </c>
      <c r="QU85">
        <f t="shared" si="230"/>
        <v>0</v>
      </c>
      <c r="QV85">
        <f t="shared" si="231"/>
        <v>0</v>
      </c>
      <c r="QZ85" t="str">
        <f t="shared" si="232"/>
        <v>Déjeuner en route dans un village (inclus)</v>
      </c>
      <c r="RA85">
        <f t="shared" si="232"/>
        <v>0</v>
      </c>
      <c r="RB85">
        <f t="shared" si="233"/>
        <v>0</v>
      </c>
      <c r="RD85" t="s">
        <v>719</v>
      </c>
      <c r="RE85" s="27"/>
      <c r="RF85" s="27"/>
      <c r="RI85" t="str">
        <f t="shared" si="234"/>
        <v>Déjeuner en route dans un village (inclus)</v>
      </c>
      <c r="RJ85">
        <f t="shared" si="234"/>
        <v>0</v>
      </c>
      <c r="RK85">
        <f t="shared" si="234"/>
        <v>0</v>
      </c>
      <c r="RN85" t="str">
        <f t="shared" si="235"/>
        <v>Déjeuner en route dans un village (inclus)</v>
      </c>
      <c r="RO85">
        <f t="shared" si="235"/>
        <v>0</v>
      </c>
      <c r="RP85">
        <f t="shared" si="235"/>
        <v>0</v>
      </c>
      <c r="RS85" t="str">
        <f t="shared" si="236"/>
        <v>Déjeuner en route dans un village (inclus)</v>
      </c>
      <c r="RT85">
        <f t="shared" si="236"/>
        <v>0</v>
      </c>
      <c r="RU85">
        <f t="shared" si="236"/>
        <v>0</v>
      </c>
      <c r="RV85" t="s">
        <v>593</v>
      </c>
      <c r="RW85" t="s">
        <v>455</v>
      </c>
      <c r="SA85" t="str">
        <f t="shared" si="237"/>
        <v>J10</v>
      </c>
      <c r="SB85" t="str">
        <f t="shared" si="237"/>
        <v>Offrandes aux moines à 6h</v>
      </c>
      <c r="SC85">
        <f t="shared" si="237"/>
        <v>0</v>
      </c>
      <c r="SD85">
        <f t="shared" si="237"/>
        <v>0</v>
      </c>
      <c r="SF85" t="str">
        <f t="shared" si="238"/>
        <v>J10</v>
      </c>
      <c r="SG85" t="str">
        <f t="shared" si="238"/>
        <v>Offrandes aux moines à 6h</v>
      </c>
      <c r="SH85">
        <f t="shared" si="238"/>
        <v>0</v>
      </c>
      <c r="SI85">
        <f t="shared" si="238"/>
        <v>0</v>
      </c>
      <c r="SK85" t="str">
        <f t="shared" si="239"/>
        <v>J10</v>
      </c>
      <c r="SL85" t="str">
        <f t="shared" si="239"/>
        <v>Offrandes aux moines à 6h</v>
      </c>
      <c r="SM85">
        <f t="shared" si="239"/>
        <v>0</v>
      </c>
      <c r="SN85">
        <f t="shared" si="239"/>
        <v>0</v>
      </c>
      <c r="SR85" t="s">
        <v>327</v>
      </c>
      <c r="SS85">
        <v>100</v>
      </c>
      <c r="SW85" t="str">
        <f t="shared" si="240"/>
        <v>visite de 10h à 12h</v>
      </c>
      <c r="SX85">
        <f t="shared" si="240"/>
        <v>100</v>
      </c>
      <c r="SY85">
        <f t="shared" si="240"/>
        <v>0</v>
      </c>
      <c r="TB85" t="str">
        <f t="shared" si="241"/>
        <v>visite de 10h à 12h</v>
      </c>
      <c r="TC85">
        <f t="shared" si="241"/>
        <v>100</v>
      </c>
      <c r="TD85">
        <f t="shared" si="241"/>
        <v>0</v>
      </c>
      <c r="TG85" t="str">
        <f t="shared" si="242"/>
        <v>visite de 10h à 12h</v>
      </c>
      <c r="TH85">
        <f t="shared" si="242"/>
        <v>100</v>
      </c>
      <c r="TI85">
        <f t="shared" si="242"/>
        <v>0</v>
      </c>
    </row>
    <row r="86" spans="2:529" x14ac:dyDescent="0.25">
      <c r="B86" s="26" t="s">
        <v>720</v>
      </c>
      <c r="C86" s="26"/>
      <c r="D86" s="26"/>
      <c r="E86" s="26"/>
      <c r="F86" s="72">
        <f>+(F69+F65+F61+F57+F53+F49+F32+F22+F44)/$C$1</f>
        <v>697.87739999999997</v>
      </c>
      <c r="G86" s="26"/>
      <c r="H86" s="25"/>
      <c r="J86" s="26" t="s">
        <v>720</v>
      </c>
      <c r="K86" s="26"/>
      <c r="L86" s="26"/>
      <c r="M86" s="26"/>
      <c r="N86" s="72">
        <f>+F86</f>
        <v>697.87739999999997</v>
      </c>
      <c r="O86" s="26"/>
      <c r="P86" s="26"/>
      <c r="R86" s="26" t="s">
        <v>720</v>
      </c>
      <c r="S86" s="26"/>
      <c r="T86" s="26"/>
      <c r="U86" s="26"/>
      <c r="V86" s="72">
        <f>+N86</f>
        <v>697.87739999999997</v>
      </c>
      <c r="W86" s="26"/>
      <c r="X86" s="25"/>
      <c r="Z86" s="26" t="s">
        <v>720</v>
      </c>
      <c r="AA86" s="26"/>
      <c r="AB86" s="26"/>
      <c r="AC86" s="26"/>
      <c r="AD86" s="72">
        <f>+V86</f>
        <v>697.87739999999997</v>
      </c>
      <c r="AE86" s="26"/>
      <c r="AG86" t="s">
        <v>617</v>
      </c>
      <c r="AI86" s="27"/>
      <c r="AJ86" s="27">
        <f>13*3500</f>
        <v>45500</v>
      </c>
      <c r="AL86" t="str">
        <f>IF(AF86="","",AF86)</f>
        <v/>
      </c>
      <c r="AM86" t="str">
        <f>+AG86</f>
        <v>Guide</v>
      </c>
      <c r="AO86" s="27">
        <f t="shared" si="144"/>
        <v>0</v>
      </c>
      <c r="AP86" s="27">
        <f t="shared" si="144"/>
        <v>45500</v>
      </c>
      <c r="AR86" t="str">
        <f t="shared" si="145"/>
        <v/>
      </c>
      <c r="AS86" t="str">
        <f t="shared" si="145"/>
        <v>Guide</v>
      </c>
      <c r="AU86" s="27">
        <f t="shared" si="146"/>
        <v>0</v>
      </c>
      <c r="AV86" s="27">
        <f t="shared" si="146"/>
        <v>45500</v>
      </c>
      <c r="AX86" t="str">
        <f t="shared" si="147"/>
        <v/>
      </c>
      <c r="AY86" t="str">
        <f t="shared" si="147"/>
        <v>Guide</v>
      </c>
      <c r="BA86" s="27">
        <f t="shared" si="148"/>
        <v>0</v>
      </c>
      <c r="BB86" s="27">
        <f t="shared" si="148"/>
        <v>45500</v>
      </c>
      <c r="BC86" t="s">
        <v>25</v>
      </c>
      <c r="BE86" t="s">
        <v>523</v>
      </c>
      <c r="BF86" s="27"/>
      <c r="BG86" s="27">
        <v>0</v>
      </c>
      <c r="BH86" s="65"/>
      <c r="BI86" t="str">
        <f t="shared" si="149"/>
        <v/>
      </c>
      <c r="BJ86" t="str">
        <f t="shared" si="150"/>
        <v>16h Bo Sang ombrelles</v>
      </c>
      <c r="BK86" s="27">
        <f t="shared" si="150"/>
        <v>0</v>
      </c>
      <c r="BL86" s="27">
        <f t="shared" si="150"/>
        <v>0</v>
      </c>
      <c r="BM86" s="27"/>
      <c r="BN86" t="str">
        <f t="shared" si="151"/>
        <v/>
      </c>
      <c r="BO86" t="str">
        <f t="shared" si="151"/>
        <v>16h Bo Sang ombrelles</v>
      </c>
      <c r="BP86" s="27">
        <f t="shared" si="151"/>
        <v>0</v>
      </c>
      <c r="BQ86" s="27">
        <f t="shared" si="129"/>
        <v>0</v>
      </c>
      <c r="BR86" s="27"/>
      <c r="BS86" s="27" t="str">
        <f t="shared" si="152"/>
        <v/>
      </c>
      <c r="BT86" t="str">
        <f t="shared" si="152"/>
        <v>16h Bo Sang ombrelles</v>
      </c>
      <c r="BU86" s="27">
        <f t="shared" si="152"/>
        <v>0</v>
      </c>
      <c r="BV86" s="27">
        <f t="shared" si="130"/>
        <v>0</v>
      </c>
      <c r="BX86" t="s">
        <v>473</v>
      </c>
      <c r="BY86" s="27">
        <v>1822.5</v>
      </c>
      <c r="BZ86" s="27">
        <v>0</v>
      </c>
      <c r="CB86" t="str">
        <f t="shared" si="153"/>
        <v/>
      </c>
      <c r="CC86" t="str">
        <f t="shared" si="154"/>
        <v>Luang Prabang River Lodge 2</v>
      </c>
      <c r="CD86" s="27">
        <f t="shared" si="154"/>
        <v>1822.5</v>
      </c>
      <c r="CE86" s="27">
        <f t="shared" si="154"/>
        <v>0</v>
      </c>
      <c r="CF86"/>
      <c r="CG86" t="str">
        <f t="shared" si="155"/>
        <v/>
      </c>
      <c r="CH86" t="str">
        <f t="shared" si="155"/>
        <v>Luang Prabang River Lodge 2</v>
      </c>
      <c r="CI86" s="27">
        <f t="shared" si="156"/>
        <v>1822.5</v>
      </c>
      <c r="CJ86" s="27">
        <f t="shared" si="157"/>
        <v>0</v>
      </c>
      <c r="CL86" t="str">
        <f t="shared" si="158"/>
        <v/>
      </c>
      <c r="CM86" t="str">
        <f t="shared" si="158"/>
        <v>Luang Prabang River Lodge 2</v>
      </c>
      <c r="CN86" s="27">
        <f t="shared" si="158"/>
        <v>1822.5</v>
      </c>
      <c r="CO86" s="27">
        <f t="shared" si="131"/>
        <v>0</v>
      </c>
      <c r="CQ86" t="s">
        <v>593</v>
      </c>
      <c r="CR86" t="s">
        <v>721</v>
      </c>
      <c r="CS86" s="27"/>
      <c r="CT86" s="27"/>
      <c r="CU86" s="65"/>
      <c r="CV86" t="str">
        <f t="shared" si="159"/>
        <v>J10</v>
      </c>
      <c r="CW86" t="str">
        <f t="shared" si="160"/>
        <v>Journée libre (plage)</v>
      </c>
      <c r="CX86" s="27">
        <f t="shared" si="160"/>
        <v>0</v>
      </c>
      <c r="CY86" s="27">
        <f t="shared" si="160"/>
        <v>0</v>
      </c>
      <c r="CZ86" s="27"/>
      <c r="DA86" t="str">
        <f t="shared" si="161"/>
        <v>J10</v>
      </c>
      <c r="DB86" t="str">
        <f t="shared" si="162"/>
        <v>Journée libre (plage)</v>
      </c>
      <c r="DC86" s="27">
        <f t="shared" si="162"/>
        <v>0</v>
      </c>
      <c r="DD86" s="27">
        <f t="shared" si="162"/>
        <v>0</v>
      </c>
      <c r="DE86" s="27"/>
      <c r="DF86" t="str">
        <f t="shared" si="163"/>
        <v>J10</v>
      </c>
      <c r="DG86" t="str">
        <f t="shared" si="164"/>
        <v>Journée libre (plage)</v>
      </c>
      <c r="DH86" s="27">
        <f t="shared" si="164"/>
        <v>0</v>
      </c>
      <c r="DI86" s="27">
        <f t="shared" si="164"/>
        <v>0</v>
      </c>
      <c r="DJ86" s="27"/>
      <c r="DL86" t="s">
        <v>665</v>
      </c>
      <c r="DP86" t="str">
        <f t="shared" si="165"/>
        <v/>
      </c>
      <c r="DQ86" t="str">
        <f t="shared" si="166"/>
        <v>Marché de nuit</v>
      </c>
      <c r="DR86" s="27">
        <f t="shared" si="166"/>
        <v>0</v>
      </c>
      <c r="DS86" s="27">
        <f t="shared" si="166"/>
        <v>0</v>
      </c>
      <c r="DU86" t="str">
        <f t="shared" si="167"/>
        <v/>
      </c>
      <c r="DV86" t="str">
        <f t="shared" si="167"/>
        <v>Marché de nuit</v>
      </c>
      <c r="DW86" s="27">
        <f t="shared" si="167"/>
        <v>0</v>
      </c>
      <c r="DX86" s="27">
        <f t="shared" si="132"/>
        <v>0</v>
      </c>
      <c r="DZ86" t="str">
        <f t="shared" si="168"/>
        <v/>
      </c>
      <c r="EA86" t="str">
        <f t="shared" si="168"/>
        <v>Marché de nuit</v>
      </c>
      <c r="EB86" s="27">
        <f t="shared" si="168"/>
        <v>0</v>
      </c>
      <c r="EC86" s="27">
        <f t="shared" si="133"/>
        <v>0</v>
      </c>
      <c r="EI86" s="27"/>
      <c r="EZ86" t="s">
        <v>722</v>
      </c>
      <c r="FA86" s="27"/>
      <c r="FB86" s="27">
        <v>0</v>
      </c>
      <c r="FD86" t="str">
        <f t="shared" si="169"/>
        <v/>
      </c>
      <c r="FE86" t="str">
        <f t="shared" si="170"/>
        <v>Taxi pour aller dîner AR (2 taxis)</v>
      </c>
      <c r="FF86" s="27">
        <f t="shared" si="170"/>
        <v>0</v>
      </c>
      <c r="FG86" s="27">
        <f t="shared" si="170"/>
        <v>0</v>
      </c>
      <c r="FI86" t="str">
        <f t="shared" si="171"/>
        <v/>
      </c>
      <c r="FJ86" t="str">
        <f t="shared" si="171"/>
        <v>Taxi pour aller dîner AR (2 taxis)</v>
      </c>
      <c r="FK86" s="27">
        <f t="shared" si="171"/>
        <v>0</v>
      </c>
      <c r="FL86" s="27">
        <f t="shared" si="134"/>
        <v>0</v>
      </c>
      <c r="FN86" t="str">
        <f t="shared" si="172"/>
        <v/>
      </c>
      <c r="FO86" t="str">
        <f t="shared" si="172"/>
        <v>Taxi pour aller dîner AR (2 taxis)</v>
      </c>
      <c r="FP86" s="27">
        <f t="shared" si="172"/>
        <v>0</v>
      </c>
      <c r="FQ86" s="27">
        <f t="shared" si="135"/>
        <v>0</v>
      </c>
      <c r="FS86" t="s">
        <v>722</v>
      </c>
      <c r="FT86" s="27"/>
      <c r="FU86" s="27">
        <v>0</v>
      </c>
      <c r="FW86" t="str">
        <f t="shared" si="173"/>
        <v/>
      </c>
      <c r="FX86" t="str">
        <f t="shared" si="174"/>
        <v>Taxi pour aller dîner AR (2 taxis)</v>
      </c>
      <c r="FY86" s="27">
        <f t="shared" si="174"/>
        <v>0</v>
      </c>
      <c r="FZ86" s="27">
        <f t="shared" si="174"/>
        <v>0</v>
      </c>
      <c r="GB86" t="str">
        <f t="shared" si="175"/>
        <v/>
      </c>
      <c r="GC86" t="str">
        <f t="shared" si="175"/>
        <v>Taxi pour aller dîner AR (2 taxis)</v>
      </c>
      <c r="GD86" s="27">
        <f t="shared" si="175"/>
        <v>0</v>
      </c>
      <c r="GE86" s="27">
        <f t="shared" si="136"/>
        <v>0</v>
      </c>
      <c r="GG86" t="str">
        <f t="shared" si="176"/>
        <v/>
      </c>
      <c r="GH86" t="str">
        <f t="shared" si="176"/>
        <v>Taxi pour aller dîner AR (2 taxis)</v>
      </c>
      <c r="GI86" s="27">
        <f t="shared" si="176"/>
        <v>0</v>
      </c>
      <c r="GJ86" s="27">
        <f t="shared" si="137"/>
        <v>0</v>
      </c>
      <c r="GL86" t="s">
        <v>722</v>
      </c>
      <c r="GM86" s="27"/>
      <c r="GN86" s="27">
        <v>0</v>
      </c>
      <c r="GP86" t="str">
        <f t="shared" si="177"/>
        <v/>
      </c>
      <c r="GQ86" t="str">
        <f t="shared" si="178"/>
        <v>Taxi pour aller dîner AR (2 taxis)</v>
      </c>
      <c r="GR86" s="27">
        <f t="shared" si="178"/>
        <v>0</v>
      </c>
      <c r="GS86" s="27">
        <f t="shared" si="178"/>
        <v>0</v>
      </c>
      <c r="GU86" t="str">
        <f t="shared" si="179"/>
        <v/>
      </c>
      <c r="GV86" t="str">
        <f t="shared" si="179"/>
        <v>Taxi pour aller dîner AR (2 taxis)</v>
      </c>
      <c r="GW86" s="27">
        <f t="shared" si="179"/>
        <v>0</v>
      </c>
      <c r="GX86" s="27">
        <f t="shared" si="138"/>
        <v>0</v>
      </c>
      <c r="GZ86" t="str">
        <f t="shared" si="180"/>
        <v/>
      </c>
      <c r="HA86" t="str">
        <f t="shared" si="180"/>
        <v>Taxi pour aller dîner AR (2 taxis)</v>
      </c>
      <c r="HB86" s="27">
        <f t="shared" si="180"/>
        <v>0</v>
      </c>
      <c r="HC86" s="27">
        <f t="shared" si="139"/>
        <v>0</v>
      </c>
      <c r="HE86" t="s">
        <v>723</v>
      </c>
      <c r="HF86" s="27">
        <v>1000</v>
      </c>
      <c r="HG86" s="27">
        <v>0</v>
      </c>
      <c r="HI86" t="str">
        <f t="shared" si="181"/>
        <v/>
      </c>
      <c r="HJ86" t="str">
        <f t="shared" si="182"/>
        <v xml:space="preserve">Visa </v>
      </c>
      <c r="HK86">
        <f t="shared" si="182"/>
        <v>1000</v>
      </c>
      <c r="HL86">
        <f t="shared" si="182"/>
        <v>0</v>
      </c>
      <c r="HN86" t="str">
        <f t="shared" si="183"/>
        <v/>
      </c>
      <c r="HO86" t="str">
        <f t="shared" si="183"/>
        <v xml:space="preserve">Visa </v>
      </c>
      <c r="HP86">
        <f t="shared" si="183"/>
        <v>1000</v>
      </c>
      <c r="HQ86">
        <f t="shared" si="140"/>
        <v>0</v>
      </c>
      <c r="HS86" t="str">
        <f t="shared" si="184"/>
        <v/>
      </c>
      <c r="HT86" t="str">
        <f t="shared" si="184"/>
        <v xml:space="preserve">Visa </v>
      </c>
      <c r="HU86">
        <f t="shared" si="184"/>
        <v>1000</v>
      </c>
      <c r="HV86">
        <f t="shared" si="141"/>
        <v>0</v>
      </c>
      <c r="HX86" t="s">
        <v>723</v>
      </c>
      <c r="HY86" s="27">
        <v>1000</v>
      </c>
      <c r="HZ86" s="27">
        <v>0</v>
      </c>
      <c r="IB86" t="str">
        <f t="shared" si="185"/>
        <v/>
      </c>
      <c r="IC86" t="str">
        <f t="shared" si="186"/>
        <v xml:space="preserve">Visa </v>
      </c>
      <c r="ID86">
        <f t="shared" si="186"/>
        <v>1000</v>
      </c>
      <c r="IE86">
        <f t="shared" si="186"/>
        <v>0</v>
      </c>
      <c r="IG86" t="str">
        <f t="shared" si="187"/>
        <v/>
      </c>
      <c r="IH86" t="str">
        <f t="shared" si="188"/>
        <v xml:space="preserve">Visa </v>
      </c>
      <c r="II86">
        <f t="shared" si="188"/>
        <v>1000</v>
      </c>
      <c r="IJ86">
        <f t="shared" si="188"/>
        <v>0</v>
      </c>
      <c r="IL86" t="str">
        <f t="shared" si="189"/>
        <v/>
      </c>
      <c r="IM86" t="str">
        <f t="shared" si="190"/>
        <v xml:space="preserve">Visa </v>
      </c>
      <c r="IN86">
        <f t="shared" si="190"/>
        <v>1000</v>
      </c>
      <c r="IO86">
        <f t="shared" si="190"/>
        <v>0</v>
      </c>
      <c r="IR86" s="25" t="s">
        <v>724</v>
      </c>
      <c r="IV86">
        <v>0</v>
      </c>
      <c r="IW86" s="27">
        <v>3000</v>
      </c>
      <c r="IZ86" t="str">
        <f t="shared" si="191"/>
        <v>transfert aéroport</v>
      </c>
      <c r="JD86" s="27">
        <f t="shared" si="192"/>
        <v>0</v>
      </c>
      <c r="JE86" s="65">
        <f t="shared" si="192"/>
        <v>3000</v>
      </c>
      <c r="JH86" t="str">
        <f t="shared" si="193"/>
        <v>transfert aéroport</v>
      </c>
      <c r="JL86" s="27">
        <f t="shared" si="194"/>
        <v>0</v>
      </c>
      <c r="JM86" s="65">
        <f t="shared" si="194"/>
        <v>3000</v>
      </c>
      <c r="JP86" t="str">
        <f t="shared" si="195"/>
        <v>transfert aéroport</v>
      </c>
      <c r="JT86" s="27">
        <f t="shared" si="196"/>
        <v>0</v>
      </c>
      <c r="JU86" s="65">
        <f t="shared" si="196"/>
        <v>3000</v>
      </c>
      <c r="JX86" s="25" t="s">
        <v>382</v>
      </c>
      <c r="JZ86" s="27"/>
      <c r="KA86" s="27">
        <v>0</v>
      </c>
      <c r="KB86" s="27"/>
      <c r="KD86" s="25" t="s">
        <v>382</v>
      </c>
      <c r="KF86" s="27">
        <f t="shared" si="197"/>
        <v>0</v>
      </c>
      <c r="KG86" s="65">
        <f t="shared" si="197"/>
        <v>0</v>
      </c>
      <c r="KJ86" s="25" t="s">
        <v>382</v>
      </c>
      <c r="KL86" s="27">
        <f t="shared" si="198"/>
        <v>0</v>
      </c>
      <c r="KM86" s="65">
        <f t="shared" si="198"/>
        <v>0</v>
      </c>
      <c r="KP86" s="25" t="s">
        <v>382</v>
      </c>
      <c r="KR86" s="27">
        <f t="shared" si="199"/>
        <v>0</v>
      </c>
      <c r="KS86" s="65">
        <f t="shared" si="199"/>
        <v>0</v>
      </c>
      <c r="KV86" t="s">
        <v>299</v>
      </c>
      <c r="KX86" s="27"/>
      <c r="KY86" s="27">
        <v>5000</v>
      </c>
      <c r="KZ86" s="27"/>
      <c r="LB86" t="s">
        <v>299</v>
      </c>
      <c r="LD86" s="27">
        <f t="shared" si="123"/>
        <v>0</v>
      </c>
      <c r="LE86" s="65">
        <v>4000</v>
      </c>
      <c r="LH86" t="str">
        <f t="shared" si="200"/>
        <v>van à la journée</v>
      </c>
      <c r="LJ86" s="27">
        <f t="shared" si="124"/>
        <v>0</v>
      </c>
      <c r="LK86" s="65">
        <f t="shared" si="124"/>
        <v>4000</v>
      </c>
      <c r="LN86" t="str">
        <f t="shared" si="201"/>
        <v>van à la journée</v>
      </c>
      <c r="LP86" s="27">
        <f t="shared" si="125"/>
        <v>0</v>
      </c>
      <c r="LQ86" s="65">
        <f t="shared" si="125"/>
        <v>4000</v>
      </c>
      <c r="LT86" t="s">
        <v>299</v>
      </c>
      <c r="LV86" s="27"/>
      <c r="LW86" s="27">
        <v>5000</v>
      </c>
      <c r="LX86" s="27"/>
      <c r="LZ86" t="str">
        <f t="shared" si="202"/>
        <v>van à la journée</v>
      </c>
      <c r="MB86" s="27">
        <f t="shared" si="126"/>
        <v>0</v>
      </c>
      <c r="MC86" s="65">
        <f t="shared" si="126"/>
        <v>5000</v>
      </c>
      <c r="MF86" t="str">
        <f t="shared" si="203"/>
        <v>van à la journée</v>
      </c>
      <c r="MH86" s="27">
        <f t="shared" si="127"/>
        <v>0</v>
      </c>
      <c r="MI86" s="65">
        <f t="shared" si="127"/>
        <v>5000</v>
      </c>
      <c r="ML86" t="str">
        <f t="shared" si="204"/>
        <v>van à la journée</v>
      </c>
      <c r="MN86" s="27">
        <f t="shared" si="128"/>
        <v>0</v>
      </c>
      <c r="MO86" s="65">
        <f t="shared" si="128"/>
        <v>5000</v>
      </c>
      <c r="MQ86" t="s">
        <v>266</v>
      </c>
      <c r="MS86" s="27">
        <v>50</v>
      </c>
      <c r="MT86" s="65">
        <v>0</v>
      </c>
      <c r="MW86" t="str">
        <f t="shared" si="205"/>
        <v>Temple blanc</v>
      </c>
      <c r="MY86" s="27">
        <f t="shared" si="206"/>
        <v>50</v>
      </c>
      <c r="MZ86" s="65">
        <f t="shared" si="206"/>
        <v>0</v>
      </c>
      <c r="NC86" t="str">
        <f t="shared" si="207"/>
        <v>Temple blanc</v>
      </c>
      <c r="NE86" s="27">
        <f t="shared" si="208"/>
        <v>50</v>
      </c>
      <c r="NF86" s="65">
        <f t="shared" si="208"/>
        <v>0</v>
      </c>
      <c r="NI86" t="str">
        <f t="shared" si="209"/>
        <v>Temple blanc</v>
      </c>
      <c r="NK86" s="27">
        <f t="shared" si="210"/>
        <v>50</v>
      </c>
      <c r="NL86" s="65">
        <f t="shared" si="210"/>
        <v>0</v>
      </c>
      <c r="NN86" t="s">
        <v>507</v>
      </c>
      <c r="NP86" s="27">
        <v>1600</v>
      </c>
      <c r="NQ86" s="65">
        <v>0</v>
      </c>
      <c r="NT86" t="str">
        <f t="shared" si="211"/>
        <v>naview prasingh</v>
      </c>
      <c r="NV86" s="27">
        <f t="shared" si="212"/>
        <v>1600</v>
      </c>
      <c r="NW86" s="65">
        <f t="shared" si="212"/>
        <v>0</v>
      </c>
      <c r="NZ86" t="str">
        <f t="shared" si="213"/>
        <v>naview prasingh</v>
      </c>
      <c r="OB86" s="27">
        <f t="shared" si="214"/>
        <v>1600</v>
      </c>
      <c r="OC86" s="65">
        <f t="shared" si="214"/>
        <v>0</v>
      </c>
      <c r="OF86" t="str">
        <f t="shared" si="215"/>
        <v>naview prasingh</v>
      </c>
      <c r="OH86" s="27">
        <f t="shared" si="216"/>
        <v>1600</v>
      </c>
      <c r="OI86" s="65">
        <f t="shared" si="216"/>
        <v>0</v>
      </c>
      <c r="OL86" s="25" t="s">
        <v>554</v>
      </c>
      <c r="ON86" s="27">
        <v>1200</v>
      </c>
      <c r="OO86" s="27">
        <v>0</v>
      </c>
      <c r="OR86" t="str">
        <f t="shared" si="217"/>
        <v>Hôtel Khao Sok Jungle Resort</v>
      </c>
      <c r="OT86" s="27">
        <f t="shared" si="218"/>
        <v>1200</v>
      </c>
      <c r="OU86" s="65">
        <f t="shared" si="218"/>
        <v>0</v>
      </c>
      <c r="OX86" t="str">
        <f t="shared" si="219"/>
        <v>Hôtel Khao Sok Jungle Resort</v>
      </c>
      <c r="OZ86" s="27">
        <f t="shared" si="220"/>
        <v>1200</v>
      </c>
      <c r="PA86" s="65">
        <f t="shared" si="220"/>
        <v>0</v>
      </c>
      <c r="PD86" t="str">
        <f t="shared" si="221"/>
        <v>Hôtel Khao Sok Jungle Resort</v>
      </c>
      <c r="PF86" s="27">
        <f t="shared" si="222"/>
        <v>1200</v>
      </c>
      <c r="PG86" s="65">
        <f t="shared" si="222"/>
        <v>0</v>
      </c>
      <c r="PJ86" t="s">
        <v>725</v>
      </c>
      <c r="PM86" s="27"/>
      <c r="PP86" t="str">
        <f t="shared" si="223"/>
        <v>Visite de 14h30 à 16h</v>
      </c>
      <c r="PR86">
        <f t="shared" si="224"/>
        <v>0</v>
      </c>
      <c r="PS86">
        <f t="shared" si="224"/>
        <v>0</v>
      </c>
      <c r="PV86" t="str">
        <f t="shared" si="225"/>
        <v>Visite de 14h30 à 16h</v>
      </c>
      <c r="PX86">
        <f t="shared" si="226"/>
        <v>0</v>
      </c>
      <c r="PY86">
        <f t="shared" si="226"/>
        <v>0</v>
      </c>
      <c r="QB86" t="str">
        <f t="shared" si="227"/>
        <v>Visite de 14h30 à 16h</v>
      </c>
      <c r="QD86">
        <f t="shared" si="228"/>
        <v>0</v>
      </c>
      <c r="QE86">
        <f t="shared" si="228"/>
        <v>0</v>
      </c>
      <c r="QH86" t="s">
        <v>708</v>
      </c>
      <c r="QI86" s="27"/>
      <c r="QJ86" s="27"/>
      <c r="QN86" t="str">
        <f t="shared" si="229"/>
        <v>Dîner au village</v>
      </c>
      <c r="QO86">
        <f t="shared" si="229"/>
        <v>0</v>
      </c>
      <c r="QP86">
        <f t="shared" si="229"/>
        <v>0</v>
      </c>
      <c r="QT86" t="str">
        <f t="shared" si="230"/>
        <v>Dîner au village</v>
      </c>
      <c r="QU86">
        <f t="shared" si="230"/>
        <v>0</v>
      </c>
      <c r="QV86">
        <f t="shared" si="231"/>
        <v>0</v>
      </c>
      <c r="QZ86" t="str">
        <f t="shared" si="232"/>
        <v>Dîner au village</v>
      </c>
      <c r="RA86">
        <f t="shared" si="232"/>
        <v>0</v>
      </c>
      <c r="RB86">
        <f t="shared" si="233"/>
        <v>0</v>
      </c>
      <c r="RD86" t="s">
        <v>726</v>
      </c>
      <c r="RE86" s="27"/>
      <c r="RF86" s="27"/>
      <c r="RI86" t="str">
        <f t="shared" si="234"/>
        <v>Slive hotel - dîner à surin</v>
      </c>
      <c r="RJ86">
        <f t="shared" si="234"/>
        <v>0</v>
      </c>
      <c r="RK86">
        <f t="shared" si="234"/>
        <v>0</v>
      </c>
      <c r="RN86" t="str">
        <f t="shared" si="235"/>
        <v>Slive hotel - dîner à surin</v>
      </c>
      <c r="RO86">
        <f t="shared" si="235"/>
        <v>0</v>
      </c>
      <c r="RP86">
        <f t="shared" si="235"/>
        <v>0</v>
      </c>
      <c r="RS86" t="str">
        <f t="shared" si="236"/>
        <v>Slive hotel - dîner à surin</v>
      </c>
      <c r="RT86">
        <f t="shared" si="236"/>
        <v>0</v>
      </c>
      <c r="RU86">
        <f t="shared" si="236"/>
        <v>0</v>
      </c>
      <c r="RW86" s="25" t="s">
        <v>463</v>
      </c>
      <c r="RX86">
        <v>200</v>
      </c>
      <c r="SA86">
        <f t="shared" si="237"/>
        <v>0</v>
      </c>
      <c r="SB86" t="str">
        <f t="shared" si="237"/>
        <v>Départ à 8h pour village Thaï Dam (Ban na pa nad)</v>
      </c>
      <c r="SC86">
        <f t="shared" si="237"/>
        <v>200</v>
      </c>
      <c r="SD86">
        <f t="shared" si="237"/>
        <v>0</v>
      </c>
      <c r="SF86">
        <f t="shared" si="238"/>
        <v>0</v>
      </c>
      <c r="SG86" t="str">
        <f t="shared" si="238"/>
        <v>Départ à 8h pour village Thaï Dam (Ban na pa nad)</v>
      </c>
      <c r="SH86">
        <f t="shared" si="238"/>
        <v>200</v>
      </c>
      <c r="SI86">
        <f t="shared" si="238"/>
        <v>0</v>
      </c>
      <c r="SK86">
        <f t="shared" si="239"/>
        <v>0</v>
      </c>
      <c r="SL86" t="str">
        <f t="shared" si="239"/>
        <v>Départ à 8h pour village Thaï Dam (Ban na pa nad)</v>
      </c>
      <c r="SM86">
        <f t="shared" si="239"/>
        <v>200</v>
      </c>
      <c r="SN86">
        <f t="shared" si="239"/>
        <v>0</v>
      </c>
      <c r="SR86" t="s">
        <v>335</v>
      </c>
      <c r="SW86" t="str">
        <f t="shared" si="240"/>
        <v>Retour vers 13h à Nong Khai</v>
      </c>
      <c r="SX86">
        <f t="shared" si="240"/>
        <v>0</v>
      </c>
      <c r="SY86">
        <f t="shared" si="240"/>
        <v>0</v>
      </c>
      <c r="TB86" t="str">
        <f t="shared" si="241"/>
        <v>Retour vers 13h à Nong Khai</v>
      </c>
      <c r="TC86">
        <f t="shared" si="241"/>
        <v>0</v>
      </c>
      <c r="TD86">
        <f t="shared" si="241"/>
        <v>0</v>
      </c>
      <c r="TG86" t="str">
        <f t="shared" si="242"/>
        <v>Retour vers 13h à Nong Khai</v>
      </c>
      <c r="TH86">
        <f t="shared" si="242"/>
        <v>0</v>
      </c>
      <c r="TI86">
        <f t="shared" si="242"/>
        <v>0</v>
      </c>
    </row>
    <row r="87" spans="2:529" x14ac:dyDescent="0.25">
      <c r="B87" s="26" t="s">
        <v>727</v>
      </c>
      <c r="C87" s="26"/>
      <c r="D87" s="26"/>
      <c r="E87" s="26"/>
      <c r="F87" s="72">
        <f>+F76-F86</f>
        <v>142.85081000000002</v>
      </c>
      <c r="G87" s="26"/>
      <c r="H87" s="25"/>
      <c r="J87" s="26" t="s">
        <v>727</v>
      </c>
      <c r="K87" s="26"/>
      <c r="L87" s="26"/>
      <c r="M87" s="26"/>
      <c r="N87" s="72">
        <f>+N76-N86</f>
        <v>142.85081000000002</v>
      </c>
      <c r="O87" s="26"/>
      <c r="P87" s="26"/>
      <c r="R87" s="26" t="s">
        <v>727</v>
      </c>
      <c r="S87" s="26"/>
      <c r="T87" s="26"/>
      <c r="U87" s="26"/>
      <c r="V87" s="72">
        <f>+V76-V86</f>
        <v>142.85081000000002</v>
      </c>
      <c r="W87" s="26"/>
      <c r="X87" s="25"/>
      <c r="Z87" s="26" t="s">
        <v>727</v>
      </c>
      <c r="AA87" s="26"/>
      <c r="AB87" s="26"/>
      <c r="AC87" s="26"/>
      <c r="AD87" s="72">
        <f>+AD76-AD86</f>
        <v>142.85081000000002</v>
      </c>
      <c r="AE87" s="26"/>
      <c r="AG87" t="s">
        <v>624</v>
      </c>
      <c r="AI87" s="27"/>
      <c r="AJ87" s="27">
        <v>0</v>
      </c>
      <c r="AL87" t="str">
        <f>IF(AF87="","",AF87)</f>
        <v/>
      </c>
      <c r="AM87" t="str">
        <f>+AG87</f>
        <v>Vol BKK - Udon 10h10 le lendemain</v>
      </c>
      <c r="AO87" s="27">
        <f t="shared" si="144"/>
        <v>0</v>
      </c>
      <c r="AP87" s="27">
        <f t="shared" si="144"/>
        <v>0</v>
      </c>
      <c r="AR87" t="str">
        <f t="shared" si="145"/>
        <v/>
      </c>
      <c r="AS87" t="str">
        <f t="shared" si="145"/>
        <v>Vol BKK - Udon 10h10 le lendemain</v>
      </c>
      <c r="AU87" s="27">
        <f t="shared" si="146"/>
        <v>0</v>
      </c>
      <c r="AV87" s="27">
        <f t="shared" si="146"/>
        <v>0</v>
      </c>
      <c r="AX87" t="str">
        <f t="shared" si="147"/>
        <v/>
      </c>
      <c r="AY87" t="str">
        <f t="shared" si="147"/>
        <v>Vol BKK - Udon 10h10 le lendemain</v>
      </c>
      <c r="BA87" s="27">
        <f t="shared" si="148"/>
        <v>0</v>
      </c>
      <c r="BB87" s="27">
        <f t="shared" si="148"/>
        <v>0</v>
      </c>
      <c r="BC87" s="27"/>
      <c r="BE87" t="s">
        <v>530</v>
      </c>
      <c r="BF87" s="27"/>
      <c r="BG87" s="27">
        <v>0</v>
      </c>
      <c r="BH87" s="65"/>
      <c r="BI87" t="str">
        <f t="shared" si="149"/>
        <v/>
      </c>
      <c r="BJ87" t="str">
        <f t="shared" si="150"/>
        <v>Retour hôtel bers 17h30</v>
      </c>
      <c r="BK87" s="27">
        <f t="shared" si="150"/>
        <v>0</v>
      </c>
      <c r="BL87" s="27">
        <f t="shared" si="150"/>
        <v>0</v>
      </c>
      <c r="BM87" s="27"/>
      <c r="BN87" t="str">
        <f t="shared" si="151"/>
        <v/>
      </c>
      <c r="BO87" t="str">
        <f t="shared" si="151"/>
        <v>Retour hôtel bers 17h30</v>
      </c>
      <c r="BP87" s="27">
        <f t="shared" si="151"/>
        <v>0</v>
      </c>
      <c r="BQ87" s="27">
        <f t="shared" si="129"/>
        <v>0</v>
      </c>
      <c r="BR87" s="27"/>
      <c r="BS87" s="27" t="str">
        <f t="shared" si="152"/>
        <v/>
      </c>
      <c r="BT87" t="str">
        <f t="shared" si="152"/>
        <v>Retour hôtel bers 17h30</v>
      </c>
      <c r="BU87" s="27">
        <f t="shared" si="152"/>
        <v>0</v>
      </c>
      <c r="BV87" s="27">
        <f t="shared" si="130"/>
        <v>0</v>
      </c>
      <c r="BW87" t="s">
        <v>632</v>
      </c>
      <c r="BX87" t="s">
        <v>628</v>
      </c>
      <c r="CB87" t="str">
        <f t="shared" si="153"/>
        <v>J11</v>
      </c>
      <c r="CC87" t="str">
        <f t="shared" si="154"/>
        <v>Retour croisière vers 17h</v>
      </c>
      <c r="CD87" s="27">
        <f t="shared" si="154"/>
        <v>0</v>
      </c>
      <c r="CE87" s="27">
        <f t="shared" si="154"/>
        <v>0</v>
      </c>
      <c r="CF87"/>
      <c r="CG87" t="str">
        <f t="shared" si="155"/>
        <v>J11</v>
      </c>
      <c r="CH87" t="str">
        <f t="shared" si="155"/>
        <v>Retour croisière vers 17h</v>
      </c>
      <c r="CI87" s="27">
        <f t="shared" si="156"/>
        <v>0</v>
      </c>
      <c r="CJ87" s="27">
        <f t="shared" si="157"/>
        <v>0</v>
      </c>
      <c r="CL87" t="str">
        <f t="shared" si="158"/>
        <v>J11</v>
      </c>
      <c r="CM87" t="str">
        <f t="shared" si="158"/>
        <v>Retour croisière vers 17h</v>
      </c>
      <c r="CN87" s="27">
        <f t="shared" si="158"/>
        <v>0</v>
      </c>
      <c r="CO87" s="27">
        <f t="shared" si="131"/>
        <v>0</v>
      </c>
      <c r="CR87" t="s">
        <v>728</v>
      </c>
      <c r="CS87" s="27"/>
      <c r="CT87" s="27">
        <v>0</v>
      </c>
      <c r="CV87" t="str">
        <f t="shared" si="159"/>
        <v/>
      </c>
      <c r="CW87" t="str">
        <f t="shared" si="160"/>
        <v>Déjeuner sur la plage</v>
      </c>
      <c r="CX87" s="27">
        <f t="shared" si="160"/>
        <v>0</v>
      </c>
      <c r="CY87" s="27">
        <f t="shared" si="160"/>
        <v>0</v>
      </c>
      <c r="DA87" t="str">
        <f t="shared" si="161"/>
        <v/>
      </c>
      <c r="DB87" t="str">
        <f t="shared" si="162"/>
        <v>Déjeuner sur la plage</v>
      </c>
      <c r="DC87" s="27">
        <f t="shared" si="162"/>
        <v>0</v>
      </c>
      <c r="DD87" s="27">
        <f t="shared" si="162"/>
        <v>0</v>
      </c>
      <c r="DF87" t="str">
        <f t="shared" si="163"/>
        <v/>
      </c>
      <c r="DG87" t="str">
        <f t="shared" si="164"/>
        <v>Déjeuner sur la plage</v>
      </c>
      <c r="DH87" s="27">
        <f t="shared" si="164"/>
        <v>0</v>
      </c>
      <c r="DI87" s="27">
        <f t="shared" si="164"/>
        <v>0</v>
      </c>
      <c r="DL87" s="25" t="s">
        <v>585</v>
      </c>
      <c r="DM87" s="27">
        <v>1059</v>
      </c>
      <c r="DN87" s="27">
        <v>0</v>
      </c>
      <c r="DP87" t="str">
        <f t="shared" si="165"/>
        <v/>
      </c>
      <c r="DQ87" t="str">
        <f t="shared" si="166"/>
        <v>hotel chiang khong (siam tara resort)</v>
      </c>
      <c r="DR87" s="27">
        <f t="shared" si="166"/>
        <v>1059</v>
      </c>
      <c r="DS87" s="27">
        <f t="shared" si="166"/>
        <v>0</v>
      </c>
      <c r="DU87" t="str">
        <f t="shared" si="167"/>
        <v/>
      </c>
      <c r="DV87" t="str">
        <f t="shared" si="167"/>
        <v>hotel chiang khong (siam tara resort)</v>
      </c>
      <c r="DW87" s="27">
        <f t="shared" si="167"/>
        <v>1059</v>
      </c>
      <c r="DX87" s="27">
        <f t="shared" si="132"/>
        <v>0</v>
      </c>
      <c r="DZ87" t="str">
        <f t="shared" si="168"/>
        <v/>
      </c>
      <c r="EA87" t="str">
        <f t="shared" si="168"/>
        <v>hotel chiang khong (siam tara resort)</v>
      </c>
      <c r="EB87" s="27">
        <f t="shared" si="168"/>
        <v>1059</v>
      </c>
      <c r="EC87" s="27">
        <f t="shared" si="133"/>
        <v>0</v>
      </c>
      <c r="EF87" s="26" t="s">
        <v>654</v>
      </c>
      <c r="EG87" s="26"/>
      <c r="EH87" s="72">
        <v>0</v>
      </c>
      <c r="EI87" s="27"/>
      <c r="EK87" s="26" t="s">
        <v>654</v>
      </c>
      <c r="EL87" s="26"/>
      <c r="EM87" s="72">
        <f>+EH87</f>
        <v>0</v>
      </c>
      <c r="EP87" s="26" t="s">
        <v>654</v>
      </c>
      <c r="EQ87" s="26"/>
      <c r="ER87" s="72">
        <f>+EM87</f>
        <v>0</v>
      </c>
      <c r="EU87" s="26" t="s">
        <v>654</v>
      </c>
      <c r="EV87" s="26"/>
      <c r="EW87" s="72">
        <f>+ER87</f>
        <v>0</v>
      </c>
      <c r="EY87" t="s">
        <v>632</v>
      </c>
      <c r="EZ87" t="s">
        <v>729</v>
      </c>
      <c r="FA87">
        <v>0</v>
      </c>
      <c r="FB87">
        <v>8000</v>
      </c>
      <c r="FD87" t="str">
        <f t="shared" si="169"/>
        <v>J11</v>
      </c>
      <c r="FE87" t="str">
        <f t="shared" si="170"/>
        <v>Départ de l'hôtel à 6h30 pour le bus pour Chiang Khong (van)</v>
      </c>
      <c r="FF87" s="27">
        <f t="shared" si="170"/>
        <v>0</v>
      </c>
      <c r="FG87" s="27">
        <v>4000</v>
      </c>
      <c r="FI87" t="str">
        <f t="shared" si="171"/>
        <v>J11</v>
      </c>
      <c r="FJ87" t="str">
        <f t="shared" si="171"/>
        <v>Départ de l'hôtel à 6h30 pour le bus pour Chiang Khong (van)</v>
      </c>
      <c r="FK87" s="27">
        <f t="shared" si="171"/>
        <v>0</v>
      </c>
      <c r="FL87" s="27">
        <f t="shared" si="134"/>
        <v>4000</v>
      </c>
      <c r="FN87" t="str">
        <f t="shared" si="172"/>
        <v>J11</v>
      </c>
      <c r="FO87" t="str">
        <f t="shared" si="172"/>
        <v>Départ de l'hôtel à 6h30 pour le bus pour Chiang Khong (van)</v>
      </c>
      <c r="FP87" s="27">
        <f t="shared" si="172"/>
        <v>0</v>
      </c>
      <c r="FQ87" s="27">
        <f t="shared" si="135"/>
        <v>4000</v>
      </c>
      <c r="FR87" t="s">
        <v>632</v>
      </c>
      <c r="FS87" t="s">
        <v>729</v>
      </c>
      <c r="FT87">
        <v>0</v>
      </c>
      <c r="FU87">
        <v>8000</v>
      </c>
      <c r="FW87" t="str">
        <f t="shared" si="173"/>
        <v>J11</v>
      </c>
      <c r="FX87" t="str">
        <f t="shared" si="174"/>
        <v>Départ de l'hôtel à 6h30 pour le bus pour Chiang Khong (van)</v>
      </c>
      <c r="FY87" s="27">
        <f t="shared" si="174"/>
        <v>0</v>
      </c>
      <c r="FZ87" s="27">
        <f t="shared" si="174"/>
        <v>8000</v>
      </c>
      <c r="GB87" t="str">
        <f t="shared" si="175"/>
        <v>J11</v>
      </c>
      <c r="GC87" t="str">
        <f t="shared" si="175"/>
        <v>Départ de l'hôtel à 6h30 pour le bus pour Chiang Khong (van)</v>
      </c>
      <c r="GD87" s="27">
        <f t="shared" si="175"/>
        <v>0</v>
      </c>
      <c r="GE87" s="27">
        <f t="shared" si="136"/>
        <v>8000</v>
      </c>
      <c r="GG87" t="str">
        <f t="shared" si="176"/>
        <v>J11</v>
      </c>
      <c r="GH87" t="str">
        <f t="shared" si="176"/>
        <v>Départ de l'hôtel à 6h30 pour le bus pour Chiang Khong (van)</v>
      </c>
      <c r="GI87" s="27">
        <f t="shared" si="176"/>
        <v>0</v>
      </c>
      <c r="GJ87" s="27">
        <f t="shared" si="137"/>
        <v>8000</v>
      </c>
      <c r="GK87" t="s">
        <v>632</v>
      </c>
      <c r="GL87" t="s">
        <v>730</v>
      </c>
      <c r="GM87">
        <v>0</v>
      </c>
      <c r="GN87">
        <v>8000</v>
      </c>
      <c r="GP87" t="str">
        <f t="shared" si="177"/>
        <v>J11</v>
      </c>
      <c r="GQ87" t="str">
        <f t="shared" si="178"/>
        <v>Départ de l'hôtel à 7h30 pour le bus pour Chiang Khong (van)</v>
      </c>
      <c r="GR87" s="27">
        <f t="shared" si="178"/>
        <v>0</v>
      </c>
      <c r="GS87" s="27">
        <v>4000</v>
      </c>
      <c r="GU87" t="str">
        <f t="shared" si="179"/>
        <v>J11</v>
      </c>
      <c r="GV87" t="str">
        <f t="shared" si="179"/>
        <v>Départ de l'hôtel à 7h30 pour le bus pour Chiang Khong (van)</v>
      </c>
      <c r="GW87" s="27">
        <f t="shared" si="179"/>
        <v>0</v>
      </c>
      <c r="GX87" s="27">
        <f t="shared" si="138"/>
        <v>4000</v>
      </c>
      <c r="GZ87" t="str">
        <f t="shared" si="180"/>
        <v>J11</v>
      </c>
      <c r="HA87" t="str">
        <f t="shared" si="180"/>
        <v>Départ de l'hôtel à 7h30 pour le bus pour Chiang Khong (van)</v>
      </c>
      <c r="HB87" s="27">
        <f t="shared" si="180"/>
        <v>0</v>
      </c>
      <c r="HC87" s="27">
        <f t="shared" si="139"/>
        <v>4000</v>
      </c>
      <c r="HE87" t="s">
        <v>731</v>
      </c>
      <c r="HF87" s="27"/>
      <c r="HG87" s="27"/>
      <c r="HI87" t="str">
        <f t="shared" si="181"/>
        <v/>
      </c>
      <c r="HJ87" t="str">
        <f t="shared" si="182"/>
        <v>Arrivée Hôtel Vientiane 10h-10h30</v>
      </c>
      <c r="HK87">
        <f t="shared" si="182"/>
        <v>0</v>
      </c>
      <c r="HL87">
        <f t="shared" si="182"/>
        <v>0</v>
      </c>
      <c r="HN87" t="str">
        <f t="shared" si="183"/>
        <v/>
      </c>
      <c r="HO87" t="str">
        <f t="shared" si="183"/>
        <v>Arrivée Hôtel Vientiane 10h-10h30</v>
      </c>
      <c r="HP87">
        <f t="shared" si="183"/>
        <v>0</v>
      </c>
      <c r="HQ87">
        <f t="shared" si="140"/>
        <v>0</v>
      </c>
      <c r="HS87" t="str">
        <f t="shared" si="184"/>
        <v/>
      </c>
      <c r="HT87" t="str">
        <f t="shared" si="184"/>
        <v>Arrivée Hôtel Vientiane 10h-10h30</v>
      </c>
      <c r="HU87">
        <f t="shared" si="184"/>
        <v>0</v>
      </c>
      <c r="HV87">
        <f t="shared" si="141"/>
        <v>0</v>
      </c>
      <c r="HX87" t="s">
        <v>731</v>
      </c>
      <c r="HY87" s="27"/>
      <c r="HZ87" s="27"/>
      <c r="IB87" t="str">
        <f t="shared" si="185"/>
        <v/>
      </c>
      <c r="IC87" t="str">
        <f t="shared" si="186"/>
        <v>Arrivée Hôtel Vientiane 10h-10h30</v>
      </c>
      <c r="ID87">
        <f t="shared" si="186"/>
        <v>0</v>
      </c>
      <c r="IE87">
        <f t="shared" si="186"/>
        <v>0</v>
      </c>
      <c r="IG87" t="str">
        <f t="shared" si="187"/>
        <v/>
      </c>
      <c r="IH87" t="str">
        <f t="shared" si="188"/>
        <v>Arrivée Hôtel Vientiane 10h-10h30</v>
      </c>
      <c r="II87">
        <f t="shared" si="188"/>
        <v>0</v>
      </c>
      <c r="IJ87">
        <f t="shared" si="188"/>
        <v>0</v>
      </c>
      <c r="IL87" t="str">
        <f t="shared" si="189"/>
        <v/>
      </c>
      <c r="IM87" t="str">
        <f t="shared" si="190"/>
        <v>Arrivée Hôtel Vientiane 10h-10h30</v>
      </c>
      <c r="IN87">
        <f t="shared" si="190"/>
        <v>0</v>
      </c>
      <c r="IO87">
        <f t="shared" si="190"/>
        <v>0</v>
      </c>
      <c r="IR87" s="25" t="s">
        <v>732</v>
      </c>
      <c r="IW87" s="27">
        <v>0</v>
      </c>
      <c r="IZ87" t="str">
        <f t="shared" si="191"/>
        <v>déjeuner ant de partir</v>
      </c>
      <c r="JD87" s="27">
        <f t="shared" si="192"/>
        <v>0</v>
      </c>
      <c r="JE87" s="65">
        <f t="shared" si="192"/>
        <v>0</v>
      </c>
      <c r="JH87" t="str">
        <f t="shared" si="193"/>
        <v>déjeuner ant de partir</v>
      </c>
      <c r="JL87" s="27">
        <f t="shared" si="194"/>
        <v>0</v>
      </c>
      <c r="JM87" s="65">
        <f t="shared" si="194"/>
        <v>0</v>
      </c>
      <c r="JP87" t="str">
        <f t="shared" si="195"/>
        <v>déjeuner ant de partir</v>
      </c>
      <c r="JT87" s="27">
        <f t="shared" si="196"/>
        <v>0</v>
      </c>
      <c r="JU87" s="65">
        <f t="shared" si="196"/>
        <v>0</v>
      </c>
      <c r="JW87" t="s">
        <v>664</v>
      </c>
      <c r="JX87" s="25" t="s">
        <v>733</v>
      </c>
      <c r="KA87" s="27"/>
      <c r="KB87" s="27"/>
      <c r="KC87" t="s">
        <v>664</v>
      </c>
      <c r="KD87" s="25" t="s">
        <v>733</v>
      </c>
      <c r="KF87" s="27">
        <f t="shared" si="197"/>
        <v>0</v>
      </c>
      <c r="KG87" s="65">
        <f t="shared" si="197"/>
        <v>0</v>
      </c>
      <c r="KI87" t="s">
        <v>664</v>
      </c>
      <c r="KJ87" s="25" t="s">
        <v>733</v>
      </c>
      <c r="KL87" s="27">
        <f t="shared" si="198"/>
        <v>0</v>
      </c>
      <c r="KM87" s="65">
        <f t="shared" si="198"/>
        <v>0</v>
      </c>
      <c r="KO87" t="s">
        <v>664</v>
      </c>
      <c r="KP87" s="25" t="s">
        <v>733</v>
      </c>
      <c r="KR87" s="27">
        <f t="shared" si="199"/>
        <v>0</v>
      </c>
      <c r="KS87" s="65">
        <f t="shared" si="199"/>
        <v>0</v>
      </c>
      <c r="KV87" s="25" t="s">
        <v>734</v>
      </c>
      <c r="KW87" s="25"/>
      <c r="KY87">
        <v>0</v>
      </c>
      <c r="KZ87" s="27"/>
      <c r="LB87" s="25" t="s">
        <v>734</v>
      </c>
      <c r="LC87" s="25"/>
      <c r="LD87" s="27">
        <f t="shared" si="123"/>
        <v>0</v>
      </c>
      <c r="LE87" s="65">
        <f t="shared" si="123"/>
        <v>0</v>
      </c>
      <c r="LH87" t="str">
        <f t="shared" si="200"/>
        <v>Déjeuner udon airport</v>
      </c>
      <c r="LI87" s="25"/>
      <c r="LJ87" s="27">
        <f t="shared" si="124"/>
        <v>0</v>
      </c>
      <c r="LK87" s="65">
        <f t="shared" si="124"/>
        <v>0</v>
      </c>
      <c r="LN87" t="str">
        <f t="shared" si="201"/>
        <v>Déjeuner udon airport</v>
      </c>
      <c r="LO87" s="25"/>
      <c r="LP87" s="27">
        <f t="shared" si="125"/>
        <v>0</v>
      </c>
      <c r="LQ87" s="65">
        <f t="shared" si="125"/>
        <v>0</v>
      </c>
      <c r="LT87" s="25" t="s">
        <v>734</v>
      </c>
      <c r="LW87">
        <v>0</v>
      </c>
      <c r="LX87" s="27"/>
      <c r="LZ87" t="str">
        <f t="shared" si="202"/>
        <v>Déjeuner udon airport</v>
      </c>
      <c r="MB87" s="27">
        <f t="shared" si="126"/>
        <v>0</v>
      </c>
      <c r="MC87" s="65">
        <f t="shared" si="126"/>
        <v>0</v>
      </c>
      <c r="MF87" t="str">
        <f t="shared" si="203"/>
        <v>Déjeuner udon airport</v>
      </c>
      <c r="MH87" s="27">
        <f t="shared" si="127"/>
        <v>0</v>
      </c>
      <c r="MI87" s="65">
        <f t="shared" si="127"/>
        <v>0</v>
      </c>
      <c r="ML87" t="str">
        <f t="shared" si="204"/>
        <v>Déjeuner udon airport</v>
      </c>
      <c r="MN87" s="27">
        <f t="shared" si="128"/>
        <v>0</v>
      </c>
      <c r="MO87" s="65">
        <f t="shared" si="128"/>
        <v>0</v>
      </c>
      <c r="MQ87" t="s">
        <v>284</v>
      </c>
      <c r="MS87" s="27">
        <v>80</v>
      </c>
      <c r="MT87" s="65">
        <v>0</v>
      </c>
      <c r="MW87" t="str">
        <f t="shared" si="205"/>
        <v>Maison noire</v>
      </c>
      <c r="MY87" s="27">
        <f t="shared" si="206"/>
        <v>80</v>
      </c>
      <c r="MZ87" s="65">
        <f t="shared" si="206"/>
        <v>0</v>
      </c>
      <c r="NC87" t="str">
        <f t="shared" si="207"/>
        <v>Maison noire</v>
      </c>
      <c r="NE87" s="27">
        <f t="shared" si="208"/>
        <v>80</v>
      </c>
      <c r="NF87" s="65">
        <f t="shared" si="208"/>
        <v>0</v>
      </c>
      <c r="NI87" t="str">
        <f t="shared" si="209"/>
        <v>Maison noire</v>
      </c>
      <c r="NK87" s="27">
        <f t="shared" si="210"/>
        <v>80</v>
      </c>
      <c r="NL87" s="65">
        <f t="shared" si="210"/>
        <v>0</v>
      </c>
      <c r="NN87" t="s">
        <v>425</v>
      </c>
      <c r="NQ87" s="65">
        <v>0</v>
      </c>
      <c r="NT87" t="str">
        <f t="shared" si="211"/>
        <v>Dîner marché de nuit</v>
      </c>
      <c r="NV87" s="27">
        <f t="shared" si="212"/>
        <v>0</v>
      </c>
      <c r="NW87" s="65">
        <f t="shared" si="212"/>
        <v>0</v>
      </c>
      <c r="NZ87" t="str">
        <f t="shared" si="213"/>
        <v>Dîner marché de nuit</v>
      </c>
      <c r="OB87" s="27">
        <f t="shared" si="214"/>
        <v>0</v>
      </c>
      <c r="OC87" s="65">
        <f t="shared" si="214"/>
        <v>0</v>
      </c>
      <c r="OF87" t="str">
        <f t="shared" si="215"/>
        <v>Dîner marché de nuit</v>
      </c>
      <c r="OH87" s="27">
        <f t="shared" si="216"/>
        <v>0</v>
      </c>
      <c r="OI87" s="65">
        <f t="shared" si="216"/>
        <v>0</v>
      </c>
      <c r="OK87" t="s">
        <v>664</v>
      </c>
      <c r="OL87" s="25" t="s">
        <v>607</v>
      </c>
      <c r="ON87" s="27"/>
      <c r="OO87" s="27">
        <v>17050</v>
      </c>
      <c r="OQ87" t="s">
        <v>664</v>
      </c>
      <c r="OR87" t="str">
        <f t="shared" si="217"/>
        <v>Journée sur le lac + coral cave</v>
      </c>
      <c r="OT87" s="27">
        <f t="shared" si="218"/>
        <v>0</v>
      </c>
      <c r="OU87" s="65">
        <v>15350</v>
      </c>
      <c r="OW87" t="s">
        <v>664</v>
      </c>
      <c r="OX87" t="str">
        <f t="shared" si="219"/>
        <v>Journée sur le lac + coral cave</v>
      </c>
      <c r="OZ87" s="27">
        <f t="shared" si="220"/>
        <v>0</v>
      </c>
      <c r="PA87" s="65">
        <f t="shared" si="220"/>
        <v>15350</v>
      </c>
      <c r="PC87" t="s">
        <v>664</v>
      </c>
      <c r="PD87" t="str">
        <f t="shared" si="221"/>
        <v>Journée sur le lac + coral cave</v>
      </c>
      <c r="PF87" s="27">
        <f t="shared" si="222"/>
        <v>0</v>
      </c>
      <c r="PG87" s="65">
        <f t="shared" si="222"/>
        <v>15350</v>
      </c>
      <c r="PJ87" t="s">
        <v>735</v>
      </c>
      <c r="PL87" s="27"/>
      <c r="PM87" s="27"/>
      <c r="PP87" t="str">
        <f t="shared" si="223"/>
        <v>Arrivée bangkok vers 19h</v>
      </c>
      <c r="PR87">
        <f t="shared" si="224"/>
        <v>0</v>
      </c>
      <c r="PS87">
        <f t="shared" si="224"/>
        <v>0</v>
      </c>
      <c r="PV87" t="str">
        <f t="shared" si="225"/>
        <v>Arrivée bangkok vers 19h</v>
      </c>
      <c r="PX87">
        <f t="shared" si="226"/>
        <v>0</v>
      </c>
      <c r="PY87">
        <f t="shared" si="226"/>
        <v>0</v>
      </c>
      <c r="QB87" t="str">
        <f t="shared" si="227"/>
        <v>Arrivée bangkok vers 19h</v>
      </c>
      <c r="QD87">
        <f t="shared" si="228"/>
        <v>0</v>
      </c>
      <c r="QE87">
        <f t="shared" si="228"/>
        <v>0</v>
      </c>
      <c r="QG87" t="s">
        <v>632</v>
      </c>
      <c r="QH87" t="s">
        <v>736</v>
      </c>
      <c r="QI87" s="27"/>
      <c r="QJ87" s="27"/>
      <c r="QM87" t="s">
        <v>632</v>
      </c>
      <c r="QN87" t="str">
        <f t="shared" si="229"/>
        <v>1h chez le chaman (cérémonie animiste)</v>
      </c>
      <c r="QO87">
        <f t="shared" si="229"/>
        <v>0</v>
      </c>
      <c r="QP87">
        <f t="shared" si="229"/>
        <v>0</v>
      </c>
      <c r="QS87" t="s">
        <v>632</v>
      </c>
      <c r="QT87" t="str">
        <f t="shared" si="230"/>
        <v>1h chez le chaman (cérémonie animiste)</v>
      </c>
      <c r="QU87">
        <f t="shared" si="230"/>
        <v>0</v>
      </c>
      <c r="QV87">
        <f t="shared" si="231"/>
        <v>0</v>
      </c>
      <c r="QY87" t="s">
        <v>632</v>
      </c>
      <c r="QZ87" t="str">
        <f t="shared" si="232"/>
        <v>1h chez le chaman (cérémonie animiste)</v>
      </c>
      <c r="RA87">
        <f t="shared" si="232"/>
        <v>0</v>
      </c>
      <c r="RB87">
        <f t="shared" si="233"/>
        <v>0</v>
      </c>
      <c r="RD87" t="s">
        <v>263</v>
      </c>
      <c r="RE87" s="27"/>
      <c r="RF87" s="27">
        <v>3500</v>
      </c>
      <c r="RI87" t="str">
        <f t="shared" si="234"/>
        <v>Van à la journée</v>
      </c>
      <c r="RJ87">
        <f t="shared" si="234"/>
        <v>0</v>
      </c>
      <c r="RK87">
        <f t="shared" si="234"/>
        <v>3500</v>
      </c>
      <c r="RN87" t="str">
        <f t="shared" si="235"/>
        <v>Van à la journée</v>
      </c>
      <c r="RO87">
        <f t="shared" si="235"/>
        <v>0</v>
      </c>
      <c r="RP87">
        <f t="shared" si="235"/>
        <v>3500</v>
      </c>
      <c r="RS87" t="str">
        <f t="shared" si="236"/>
        <v>Van à la journée</v>
      </c>
      <c r="RT87">
        <f t="shared" si="236"/>
        <v>0</v>
      </c>
      <c r="RU87">
        <f t="shared" si="236"/>
        <v>3500</v>
      </c>
      <c r="RW87" s="25" t="s">
        <v>470</v>
      </c>
      <c r="RX87">
        <v>300</v>
      </c>
      <c r="RY87" s="27"/>
      <c r="SA87">
        <f t="shared" si="237"/>
        <v>0</v>
      </c>
      <c r="SB87" t="str">
        <f t="shared" si="237"/>
        <v>Arrivée vers midi au lac de Huai Nam Man</v>
      </c>
      <c r="SC87">
        <f t="shared" si="237"/>
        <v>300</v>
      </c>
      <c r="SD87">
        <f t="shared" si="237"/>
        <v>0</v>
      </c>
      <c r="SF87">
        <f t="shared" si="238"/>
        <v>0</v>
      </c>
      <c r="SG87" t="str">
        <f t="shared" si="238"/>
        <v>Arrivée vers midi au lac de Huai Nam Man</v>
      </c>
      <c r="SH87">
        <f t="shared" si="238"/>
        <v>300</v>
      </c>
      <c r="SI87">
        <f t="shared" si="238"/>
        <v>0</v>
      </c>
      <c r="SK87">
        <f t="shared" si="239"/>
        <v>0</v>
      </c>
      <c r="SL87" t="str">
        <f t="shared" si="239"/>
        <v>Arrivée vers midi au lac de Huai Nam Man</v>
      </c>
      <c r="SM87">
        <f t="shared" si="239"/>
        <v>300</v>
      </c>
      <c r="SN87">
        <f t="shared" si="239"/>
        <v>0</v>
      </c>
      <c r="SR87" t="s">
        <v>340</v>
      </c>
      <c r="SW87" t="str">
        <f t="shared" si="240"/>
        <v>Déjeuner de 13h à 14h</v>
      </c>
      <c r="SX87">
        <f t="shared" si="240"/>
        <v>0</v>
      </c>
      <c r="SY87">
        <f t="shared" si="240"/>
        <v>0</v>
      </c>
      <c r="TB87" t="str">
        <f t="shared" si="241"/>
        <v>Déjeuner de 13h à 14h</v>
      </c>
      <c r="TC87">
        <f t="shared" si="241"/>
        <v>0</v>
      </c>
      <c r="TD87">
        <f t="shared" si="241"/>
        <v>0</v>
      </c>
      <c r="TG87" t="str">
        <f t="shared" si="242"/>
        <v>Déjeuner de 13h à 14h</v>
      </c>
      <c r="TH87">
        <f t="shared" si="242"/>
        <v>0</v>
      </c>
      <c r="TI87">
        <f t="shared" si="242"/>
        <v>0</v>
      </c>
    </row>
    <row r="88" spans="2:529" x14ac:dyDescent="0.25">
      <c r="F88" t="s">
        <v>25</v>
      </c>
      <c r="H88" s="65"/>
      <c r="N88" t="s">
        <v>25</v>
      </c>
      <c r="V88" t="s">
        <v>25</v>
      </c>
      <c r="X88" s="25"/>
      <c r="AD88" t="s">
        <v>25</v>
      </c>
      <c r="AI88" s="27"/>
      <c r="AK88" s="27"/>
      <c r="AO88" s="27"/>
      <c r="AP88" s="27"/>
      <c r="AQ88" s="27"/>
      <c r="AU88" s="27"/>
      <c r="AV88" s="27"/>
      <c r="AW88" s="27"/>
      <c r="BA88" s="27"/>
      <c r="BB88" s="27"/>
      <c r="BC88" s="27"/>
      <c r="BE88" t="s">
        <v>605</v>
      </c>
      <c r="BF88" s="27"/>
      <c r="BG88" s="27">
        <v>0</v>
      </c>
      <c r="BI88" t="str">
        <f t="shared" si="149"/>
        <v/>
      </c>
      <c r="BJ88" t="str">
        <f t="shared" si="150"/>
        <v>Dîner + marché de nuit</v>
      </c>
      <c r="BK88" s="27">
        <f t="shared" si="150"/>
        <v>0</v>
      </c>
      <c r="BL88" s="27">
        <f t="shared" si="150"/>
        <v>0</v>
      </c>
      <c r="BN88" t="str">
        <f t="shared" si="151"/>
        <v/>
      </c>
      <c r="BO88" t="str">
        <f t="shared" si="151"/>
        <v>Dîner + marché de nuit</v>
      </c>
      <c r="BP88" s="27">
        <f t="shared" si="151"/>
        <v>0</v>
      </c>
      <c r="BQ88" s="27">
        <f t="shared" si="129"/>
        <v>0</v>
      </c>
      <c r="BS88" s="27" t="str">
        <f t="shared" si="152"/>
        <v/>
      </c>
      <c r="BT88" t="str">
        <f t="shared" si="152"/>
        <v>Dîner + marché de nuit</v>
      </c>
      <c r="BU88" s="27">
        <f t="shared" si="152"/>
        <v>0</v>
      </c>
      <c r="BV88" s="27">
        <f t="shared" si="130"/>
        <v>0</v>
      </c>
      <c r="BX88" t="s">
        <v>737</v>
      </c>
      <c r="BY88">
        <v>3500</v>
      </c>
      <c r="BZ88" s="27">
        <v>3500</v>
      </c>
      <c r="CA88" s="65"/>
      <c r="CB88" t="str">
        <f t="shared" si="153"/>
        <v/>
      </c>
      <c r="CC88" t="str">
        <f t="shared" si="154"/>
        <v>Départ aéroport vol Lao airline à 18h45 pour Vientiane arrivée 19h30</v>
      </c>
      <c r="CD88" s="27">
        <f t="shared" si="154"/>
        <v>3500</v>
      </c>
      <c r="CE88" s="27">
        <f t="shared" si="154"/>
        <v>3500</v>
      </c>
      <c r="CF88" s="27"/>
      <c r="CG88" t="str">
        <f t="shared" si="155"/>
        <v/>
      </c>
      <c r="CH88" t="str">
        <f t="shared" si="155"/>
        <v>Départ aéroport vol Lao airline à 18h45 pour Vientiane arrivée 19h30</v>
      </c>
      <c r="CI88" s="27">
        <f t="shared" si="156"/>
        <v>3500</v>
      </c>
      <c r="CJ88" s="27">
        <f t="shared" si="157"/>
        <v>3500</v>
      </c>
      <c r="CK88" s="27"/>
      <c r="CL88" t="str">
        <f t="shared" si="158"/>
        <v/>
      </c>
      <c r="CM88" t="str">
        <f t="shared" si="158"/>
        <v>Départ aéroport vol Lao airline à 18h45 pour Vientiane arrivée 19h30</v>
      </c>
      <c r="CN88" s="27">
        <f t="shared" si="158"/>
        <v>3500</v>
      </c>
      <c r="CO88" s="27">
        <f t="shared" si="131"/>
        <v>3500</v>
      </c>
      <c r="CP88" s="27"/>
      <c r="CR88" t="s">
        <v>738</v>
      </c>
      <c r="CS88" s="27"/>
      <c r="CT88" s="27">
        <v>0</v>
      </c>
      <c r="CV88" t="str">
        <f t="shared" si="159"/>
        <v/>
      </c>
      <c r="CW88" t="str">
        <f t="shared" si="160"/>
        <v>Soir : dîner dans un des nombreux restaurants</v>
      </c>
      <c r="CX88" s="27">
        <f t="shared" si="160"/>
        <v>0</v>
      </c>
      <c r="CY88" s="27">
        <f t="shared" si="160"/>
        <v>0</v>
      </c>
      <c r="DA88" t="str">
        <f t="shared" si="161"/>
        <v/>
      </c>
      <c r="DB88" t="str">
        <f t="shared" si="162"/>
        <v>Soir : dîner dans un des nombreux restaurants</v>
      </c>
      <c r="DC88" s="27">
        <f t="shared" si="162"/>
        <v>0</v>
      </c>
      <c r="DD88" s="27">
        <f t="shared" si="162"/>
        <v>0</v>
      </c>
      <c r="DF88" t="str">
        <f t="shared" si="163"/>
        <v/>
      </c>
      <c r="DG88" t="str">
        <f t="shared" si="164"/>
        <v>Soir : dîner dans un des nombreux restaurants</v>
      </c>
      <c r="DH88" s="27">
        <f t="shared" si="164"/>
        <v>0</v>
      </c>
      <c r="DI88" s="27">
        <f t="shared" si="164"/>
        <v>0</v>
      </c>
      <c r="DK88" t="s">
        <v>593</v>
      </c>
      <c r="DL88" t="s">
        <v>565</v>
      </c>
      <c r="DM88" s="27">
        <v>6240</v>
      </c>
      <c r="DN88">
        <v>6240</v>
      </c>
      <c r="DP88" t="str">
        <f t="shared" si="165"/>
        <v>J10</v>
      </c>
      <c r="DQ88" t="str">
        <f t="shared" si="166"/>
        <v>Départ hôtel à 6h30 (picking) pour embarquement</v>
      </c>
      <c r="DR88" s="27">
        <f t="shared" si="166"/>
        <v>6240</v>
      </c>
      <c r="DS88" s="27">
        <f t="shared" si="166"/>
        <v>6240</v>
      </c>
      <c r="DU88" t="str">
        <f t="shared" si="167"/>
        <v>J10</v>
      </c>
      <c r="DV88" t="str">
        <f t="shared" si="167"/>
        <v>Départ hôtel à 6h30 (picking) pour embarquement</v>
      </c>
      <c r="DW88" s="27">
        <f t="shared" si="167"/>
        <v>6240</v>
      </c>
      <c r="DX88" s="27">
        <f t="shared" si="132"/>
        <v>6240</v>
      </c>
      <c r="DZ88" t="str">
        <f t="shared" si="168"/>
        <v>J10</v>
      </c>
      <c r="EA88" t="str">
        <f t="shared" si="168"/>
        <v>Départ hôtel à 6h30 (picking) pour embarquement</v>
      </c>
      <c r="EB88" s="27">
        <f t="shared" si="168"/>
        <v>6240</v>
      </c>
      <c r="EC88" s="27">
        <f t="shared" si="133"/>
        <v>6240</v>
      </c>
      <c r="EF88" s="26" t="s">
        <v>663</v>
      </c>
      <c r="EG88" s="26"/>
      <c r="EH88" s="72">
        <f>+EH87+EH85+(EG96*EH90)+(EG95*(EH90/2))</f>
        <v>6150.7344700000003</v>
      </c>
      <c r="EI88" s="27"/>
      <c r="EK88" s="26" t="s">
        <v>663</v>
      </c>
      <c r="EL88" s="26"/>
      <c r="EM88" s="72">
        <f>+EM87+EM85+(EL96*EM90)+(EL95*(EM90/2))</f>
        <v>5028.4052499999998</v>
      </c>
      <c r="EP88" s="26" t="s">
        <v>663</v>
      </c>
      <c r="EQ88" s="26"/>
      <c r="ER88" s="72">
        <f>+ER87+ER85+(EQ96*ER90)+(EQ95*(ER90/2))</f>
        <v>4009.2360300000005</v>
      </c>
      <c r="EU88" s="26" t="s">
        <v>663</v>
      </c>
      <c r="EV88" s="26"/>
      <c r="EW88" s="72">
        <f>+EW87+EW85+(EV96*EW90)+(EV95*(EW90/2))</f>
        <v>2990.0668099999998</v>
      </c>
      <c r="EZ88" t="s">
        <v>739</v>
      </c>
      <c r="FA88">
        <v>500</v>
      </c>
      <c r="FB88">
        <v>500</v>
      </c>
      <c r="FD88" t="str">
        <f t="shared" si="169"/>
        <v/>
      </c>
      <c r="FE88" t="str">
        <f t="shared" si="170"/>
        <v>Arrivée 9h30 suan Lahu farm</v>
      </c>
      <c r="FF88" s="27">
        <f t="shared" si="170"/>
        <v>500</v>
      </c>
      <c r="FG88" s="27">
        <f t="shared" si="170"/>
        <v>500</v>
      </c>
      <c r="FI88" t="str">
        <f t="shared" si="171"/>
        <v/>
      </c>
      <c r="FJ88" t="str">
        <f t="shared" si="171"/>
        <v>Arrivée 9h30 suan Lahu farm</v>
      </c>
      <c r="FK88" s="27">
        <f t="shared" si="171"/>
        <v>500</v>
      </c>
      <c r="FL88" s="27">
        <f t="shared" si="134"/>
        <v>500</v>
      </c>
      <c r="FN88" t="str">
        <f t="shared" si="172"/>
        <v/>
      </c>
      <c r="FO88" t="str">
        <f t="shared" si="172"/>
        <v>Arrivée 9h30 suan Lahu farm</v>
      </c>
      <c r="FP88" s="27">
        <f t="shared" si="172"/>
        <v>500</v>
      </c>
      <c r="FQ88" s="27">
        <f t="shared" si="135"/>
        <v>500</v>
      </c>
      <c r="FS88" t="s">
        <v>739</v>
      </c>
      <c r="FT88">
        <v>500</v>
      </c>
      <c r="FU88">
        <v>500</v>
      </c>
      <c r="FW88" t="str">
        <f t="shared" si="173"/>
        <v/>
      </c>
      <c r="FX88" t="str">
        <f t="shared" si="174"/>
        <v>Arrivée 9h30 suan Lahu farm</v>
      </c>
      <c r="FY88" s="27">
        <f t="shared" si="174"/>
        <v>500</v>
      </c>
      <c r="FZ88" s="27">
        <f t="shared" si="174"/>
        <v>500</v>
      </c>
      <c r="GB88" t="str">
        <f t="shared" si="175"/>
        <v/>
      </c>
      <c r="GC88" t="str">
        <f t="shared" si="175"/>
        <v>Arrivée 9h30 suan Lahu farm</v>
      </c>
      <c r="GD88" s="27">
        <f t="shared" si="175"/>
        <v>500</v>
      </c>
      <c r="GE88" s="27">
        <f t="shared" si="136"/>
        <v>500</v>
      </c>
      <c r="GG88" t="str">
        <f t="shared" si="176"/>
        <v/>
      </c>
      <c r="GH88" t="str">
        <f t="shared" si="176"/>
        <v>Arrivée 9h30 suan Lahu farm</v>
      </c>
      <c r="GI88" s="27">
        <f t="shared" si="176"/>
        <v>500</v>
      </c>
      <c r="GJ88" s="27">
        <f t="shared" si="137"/>
        <v>500</v>
      </c>
      <c r="GL88" t="s">
        <v>739</v>
      </c>
      <c r="GM88">
        <v>500</v>
      </c>
      <c r="GN88">
        <v>500</v>
      </c>
      <c r="GP88" t="str">
        <f t="shared" si="177"/>
        <v/>
      </c>
      <c r="GQ88" t="str">
        <f t="shared" si="178"/>
        <v>Arrivée 9h30 suan Lahu farm</v>
      </c>
      <c r="GR88" s="27">
        <f t="shared" si="178"/>
        <v>500</v>
      </c>
      <c r="GS88" s="27">
        <f t="shared" si="178"/>
        <v>500</v>
      </c>
      <c r="GU88" t="str">
        <f t="shared" si="179"/>
        <v/>
      </c>
      <c r="GV88" t="str">
        <f t="shared" si="179"/>
        <v>Arrivée 9h30 suan Lahu farm</v>
      </c>
      <c r="GW88" s="27">
        <f t="shared" si="179"/>
        <v>500</v>
      </c>
      <c r="GX88" s="27">
        <f t="shared" si="138"/>
        <v>500</v>
      </c>
      <c r="GZ88" t="str">
        <f t="shared" si="180"/>
        <v/>
      </c>
      <c r="HA88" t="str">
        <f t="shared" si="180"/>
        <v>Arrivée 9h30 suan Lahu farm</v>
      </c>
      <c r="HB88" s="27">
        <f t="shared" si="180"/>
        <v>500</v>
      </c>
      <c r="HC88" s="27">
        <f t="shared" si="139"/>
        <v>500</v>
      </c>
      <c r="HE88" t="s">
        <v>740</v>
      </c>
      <c r="HF88" s="27">
        <v>200</v>
      </c>
      <c r="HG88" s="27">
        <v>0</v>
      </c>
      <c r="HI88" t="str">
        <f t="shared" si="181"/>
        <v/>
      </c>
      <c r="HJ88" t="str">
        <f t="shared" si="182"/>
        <v>Visite de Vientiane de 11h à 15h</v>
      </c>
      <c r="HK88">
        <f t="shared" si="182"/>
        <v>200</v>
      </c>
      <c r="HL88">
        <f t="shared" si="182"/>
        <v>0</v>
      </c>
      <c r="HN88" t="str">
        <f t="shared" si="183"/>
        <v/>
      </c>
      <c r="HO88" t="str">
        <f t="shared" si="183"/>
        <v>Visite de Vientiane de 11h à 15h</v>
      </c>
      <c r="HP88">
        <f t="shared" si="183"/>
        <v>200</v>
      </c>
      <c r="HQ88">
        <f t="shared" si="140"/>
        <v>0</v>
      </c>
      <c r="HS88" t="str">
        <f t="shared" si="184"/>
        <v/>
      </c>
      <c r="HT88" t="str">
        <f t="shared" si="184"/>
        <v>Visite de Vientiane de 11h à 15h</v>
      </c>
      <c r="HU88">
        <f t="shared" si="184"/>
        <v>200</v>
      </c>
      <c r="HV88">
        <f t="shared" si="141"/>
        <v>0</v>
      </c>
      <c r="HX88" t="s">
        <v>740</v>
      </c>
      <c r="HY88" s="27">
        <v>200</v>
      </c>
      <c r="HZ88" s="27">
        <v>0</v>
      </c>
      <c r="IB88" t="str">
        <f t="shared" si="185"/>
        <v/>
      </c>
      <c r="IC88" t="str">
        <f t="shared" si="186"/>
        <v>Visite de Vientiane de 11h à 15h</v>
      </c>
      <c r="ID88">
        <f t="shared" si="186"/>
        <v>200</v>
      </c>
      <c r="IE88">
        <f t="shared" si="186"/>
        <v>0</v>
      </c>
      <c r="IG88" t="str">
        <f t="shared" si="187"/>
        <v/>
      </c>
      <c r="IH88" t="str">
        <f t="shared" si="188"/>
        <v>Visite de Vientiane de 11h à 15h</v>
      </c>
      <c r="II88">
        <f t="shared" si="188"/>
        <v>200</v>
      </c>
      <c r="IJ88">
        <f t="shared" si="188"/>
        <v>0</v>
      </c>
      <c r="IL88" t="str">
        <f t="shared" si="189"/>
        <v/>
      </c>
      <c r="IM88" t="str">
        <f t="shared" si="190"/>
        <v>Visite de Vientiane de 11h à 15h</v>
      </c>
      <c r="IN88">
        <f t="shared" si="190"/>
        <v>200</v>
      </c>
      <c r="IO88">
        <f t="shared" si="190"/>
        <v>0</v>
      </c>
      <c r="IR88" s="25" t="s">
        <v>741</v>
      </c>
      <c r="IV88">
        <f>35*38</f>
        <v>1330</v>
      </c>
      <c r="IW88" s="27">
        <v>1330</v>
      </c>
      <c r="IZ88" t="str">
        <f t="shared" si="191"/>
        <v>vol krabi à suvarnabhumi à 19h25 arrivée 20h45 (thai airways)</v>
      </c>
      <c r="JD88" s="27">
        <f t="shared" si="192"/>
        <v>1330</v>
      </c>
      <c r="JE88" s="65">
        <f t="shared" si="192"/>
        <v>1330</v>
      </c>
      <c r="JH88" t="str">
        <f t="shared" si="193"/>
        <v>vol krabi à suvarnabhumi à 19h25 arrivée 20h45 (thai airways)</v>
      </c>
      <c r="JL88" s="27">
        <f t="shared" si="194"/>
        <v>1330</v>
      </c>
      <c r="JM88" s="65">
        <f t="shared" si="194"/>
        <v>1330</v>
      </c>
      <c r="JP88" t="str">
        <f t="shared" si="195"/>
        <v>vol krabi à suvarnabhumi à 19h25 arrivée 20h45 (thai airways)</v>
      </c>
      <c r="JT88" s="27">
        <f t="shared" si="196"/>
        <v>1330</v>
      </c>
      <c r="JU88" s="65">
        <f t="shared" si="196"/>
        <v>1330</v>
      </c>
      <c r="JX88" s="25" t="s">
        <v>274</v>
      </c>
      <c r="JZ88" s="27"/>
      <c r="KA88" s="27">
        <v>0</v>
      </c>
      <c r="KB88" s="27"/>
      <c r="KD88" s="25" t="s">
        <v>274</v>
      </c>
      <c r="KF88" s="27">
        <f t="shared" si="197"/>
        <v>0</v>
      </c>
      <c r="KG88" s="65">
        <f t="shared" si="197"/>
        <v>0</v>
      </c>
      <c r="KJ88" s="25" t="s">
        <v>274</v>
      </c>
      <c r="KL88" s="27">
        <f t="shared" si="198"/>
        <v>0</v>
      </c>
      <c r="KM88" s="65">
        <f t="shared" si="198"/>
        <v>0</v>
      </c>
      <c r="KP88" s="25" t="s">
        <v>274</v>
      </c>
      <c r="KR88" s="27">
        <f t="shared" si="199"/>
        <v>0</v>
      </c>
      <c r="KS88" s="65">
        <f t="shared" si="199"/>
        <v>0</v>
      </c>
      <c r="KV88" t="s">
        <v>742</v>
      </c>
      <c r="KX88" s="27">
        <v>1710</v>
      </c>
      <c r="KY88" s="27">
        <v>1710</v>
      </c>
      <c r="KZ88" s="27"/>
      <c r="LB88" t="s">
        <v>743</v>
      </c>
      <c r="LD88" s="27">
        <f t="shared" si="123"/>
        <v>1710</v>
      </c>
      <c r="LE88" s="65">
        <f t="shared" si="123"/>
        <v>1710</v>
      </c>
      <c r="LH88" t="str">
        <f t="shared" si="200"/>
        <v>Vol air asia pour chiang mai à 14h arrivée 15h20 (16h30 à l'hôtel)</v>
      </c>
      <c r="LJ88" s="27">
        <f t="shared" si="124"/>
        <v>1710</v>
      </c>
      <c r="LK88" s="65">
        <f t="shared" si="124"/>
        <v>1710</v>
      </c>
      <c r="LN88" t="str">
        <f t="shared" si="201"/>
        <v>Vol air asia pour chiang mai à 14h arrivée 15h20 (16h30 à l'hôtel)</v>
      </c>
      <c r="LP88" s="27">
        <f t="shared" si="125"/>
        <v>1710</v>
      </c>
      <c r="LQ88" s="65">
        <f t="shared" si="125"/>
        <v>1710</v>
      </c>
      <c r="LT88" t="s">
        <v>742</v>
      </c>
      <c r="LV88" s="27">
        <v>1710</v>
      </c>
      <c r="LW88" s="27">
        <v>1710</v>
      </c>
      <c r="LX88" s="27"/>
      <c r="LZ88" t="str">
        <f t="shared" si="202"/>
        <v>Vol nok air pour chiang mai à 14h30 arrivée 15h40 (16h30 à l'hôtel)</v>
      </c>
      <c r="MB88" s="27">
        <f t="shared" si="126"/>
        <v>1710</v>
      </c>
      <c r="MC88" s="65">
        <f t="shared" si="126"/>
        <v>1710</v>
      </c>
      <c r="MF88" t="str">
        <f t="shared" si="203"/>
        <v>Vol nok air pour chiang mai à 14h30 arrivée 15h40 (16h30 à l'hôtel)</v>
      </c>
      <c r="MH88" s="27">
        <f t="shared" si="127"/>
        <v>1710</v>
      </c>
      <c r="MI88" s="65">
        <f t="shared" si="127"/>
        <v>1710</v>
      </c>
      <c r="ML88" t="str">
        <f t="shared" si="204"/>
        <v>Vol nok air pour chiang mai à 14h30 arrivée 15h40 (16h30 à l'hôtel)</v>
      </c>
      <c r="MN88" s="27">
        <f t="shared" si="128"/>
        <v>1710</v>
      </c>
      <c r="MO88" s="65">
        <f t="shared" si="128"/>
        <v>1710</v>
      </c>
      <c r="MQ88" s="25" t="s">
        <v>744</v>
      </c>
      <c r="MS88" s="27"/>
      <c r="MT88" s="27"/>
      <c r="MW88" t="str">
        <f t="shared" si="205"/>
        <v>Arrivée 10h30 au triangle d'or</v>
      </c>
      <c r="MY88" s="27">
        <f t="shared" si="206"/>
        <v>0</v>
      </c>
      <c r="MZ88" s="65">
        <f t="shared" si="206"/>
        <v>0</v>
      </c>
      <c r="NC88" t="str">
        <f t="shared" si="207"/>
        <v>Arrivée 10h30 au triangle d'or</v>
      </c>
      <c r="NE88" s="27">
        <f t="shared" si="208"/>
        <v>0</v>
      </c>
      <c r="NF88" s="65">
        <f t="shared" si="208"/>
        <v>0</v>
      </c>
      <c r="NI88" t="str">
        <f t="shared" si="209"/>
        <v>Arrivée 10h30 au triangle d'or</v>
      </c>
      <c r="NK88" s="27">
        <f t="shared" si="210"/>
        <v>0</v>
      </c>
      <c r="NL88" s="65">
        <f t="shared" si="210"/>
        <v>0</v>
      </c>
      <c r="NN88" t="s">
        <v>575</v>
      </c>
      <c r="NP88">
        <v>100</v>
      </c>
      <c r="NQ88" s="65"/>
      <c r="NT88" t="str">
        <f t="shared" si="211"/>
        <v xml:space="preserve">tuk tuk marché de nuit </v>
      </c>
      <c r="NV88" s="27">
        <f t="shared" si="212"/>
        <v>100</v>
      </c>
      <c r="NW88" s="65">
        <f t="shared" si="212"/>
        <v>0</v>
      </c>
      <c r="NZ88" t="str">
        <f t="shared" si="213"/>
        <v xml:space="preserve">tuk tuk marché de nuit </v>
      </c>
      <c r="OB88" s="27">
        <f t="shared" si="214"/>
        <v>100</v>
      </c>
      <c r="OC88" s="65">
        <f t="shared" si="214"/>
        <v>0</v>
      </c>
      <c r="OF88" t="str">
        <f t="shared" si="215"/>
        <v xml:space="preserve">tuk tuk marché de nuit </v>
      </c>
      <c r="OH88" s="27">
        <f t="shared" si="216"/>
        <v>100</v>
      </c>
      <c r="OI88" s="65">
        <f t="shared" si="216"/>
        <v>0</v>
      </c>
      <c r="OL88" s="25" t="s">
        <v>582</v>
      </c>
      <c r="ON88" s="27">
        <v>0</v>
      </c>
      <c r="OO88" s="27">
        <v>0</v>
      </c>
      <c r="OR88" t="str">
        <f t="shared" si="217"/>
        <v>déjeuner</v>
      </c>
      <c r="OT88" s="27">
        <f t="shared" si="218"/>
        <v>0</v>
      </c>
      <c r="OU88" s="65">
        <f t="shared" si="218"/>
        <v>0</v>
      </c>
      <c r="OX88" t="str">
        <f t="shared" si="219"/>
        <v>déjeuner</v>
      </c>
      <c r="OZ88" s="27">
        <f t="shared" si="220"/>
        <v>0</v>
      </c>
      <c r="PA88" s="65">
        <f t="shared" si="220"/>
        <v>0</v>
      </c>
      <c r="PD88" t="str">
        <f t="shared" si="221"/>
        <v>déjeuner</v>
      </c>
      <c r="PF88" s="27">
        <f t="shared" si="222"/>
        <v>0</v>
      </c>
      <c r="PG88" s="65">
        <f t="shared" si="222"/>
        <v>0</v>
      </c>
      <c r="PJ88" t="s">
        <v>745</v>
      </c>
      <c r="PL88">
        <v>1450</v>
      </c>
      <c r="PP88" t="str">
        <f t="shared" si="223"/>
        <v>New siam Palace Ville</v>
      </c>
      <c r="PR88">
        <f t="shared" si="224"/>
        <v>1450</v>
      </c>
      <c r="PS88">
        <f t="shared" si="224"/>
        <v>0</v>
      </c>
      <c r="PV88" t="str">
        <f t="shared" si="225"/>
        <v>New siam Palace Ville</v>
      </c>
      <c r="PX88">
        <f t="shared" si="226"/>
        <v>1450</v>
      </c>
      <c r="PY88">
        <f t="shared" si="226"/>
        <v>0</v>
      </c>
      <c r="QB88" t="str">
        <f t="shared" si="227"/>
        <v>New siam Palace Ville</v>
      </c>
      <c r="QD88">
        <f t="shared" si="228"/>
        <v>1450</v>
      </c>
      <c r="QE88">
        <f t="shared" si="228"/>
        <v>0</v>
      </c>
      <c r="QH88" t="s">
        <v>746</v>
      </c>
      <c r="QI88" s="27"/>
      <c r="QJ88" s="27"/>
      <c r="QN88" t="str">
        <f t="shared" si="229"/>
        <v>Journée rizières</v>
      </c>
      <c r="QO88">
        <f t="shared" si="229"/>
        <v>0</v>
      </c>
      <c r="QP88">
        <f t="shared" si="229"/>
        <v>0</v>
      </c>
      <c r="QT88" t="str">
        <f t="shared" si="230"/>
        <v>Journée rizières</v>
      </c>
      <c r="QU88">
        <f t="shared" si="230"/>
        <v>0</v>
      </c>
      <c r="QV88">
        <f t="shared" si="231"/>
        <v>0</v>
      </c>
      <c r="QZ88" t="str">
        <f t="shared" si="232"/>
        <v>Journée rizières</v>
      </c>
      <c r="RA88">
        <f t="shared" si="232"/>
        <v>0</v>
      </c>
      <c r="RB88">
        <f t="shared" si="233"/>
        <v>0</v>
      </c>
      <c r="RE88" s="27"/>
      <c r="RF88" s="27"/>
      <c r="RI88">
        <f t="shared" si="234"/>
        <v>0</v>
      </c>
      <c r="RJ88">
        <f t="shared" si="234"/>
        <v>0</v>
      </c>
      <c r="RK88">
        <f t="shared" si="234"/>
        <v>0</v>
      </c>
      <c r="RN88">
        <f t="shared" si="235"/>
        <v>0</v>
      </c>
      <c r="RO88">
        <f t="shared" si="235"/>
        <v>0</v>
      </c>
      <c r="RP88">
        <f t="shared" si="235"/>
        <v>0</v>
      </c>
      <c r="RS88">
        <f t="shared" si="236"/>
        <v>0</v>
      </c>
      <c r="RT88">
        <f t="shared" si="236"/>
        <v>0</v>
      </c>
      <c r="RU88">
        <f t="shared" si="236"/>
        <v>0</v>
      </c>
      <c r="RW88" s="25" t="s">
        <v>479</v>
      </c>
      <c r="RY88" s="27"/>
      <c r="SA88">
        <f t="shared" si="237"/>
        <v>0</v>
      </c>
      <c r="SB88" t="str">
        <f t="shared" si="237"/>
        <v>Déjeuner sur place (radeau)</v>
      </c>
      <c r="SC88">
        <f t="shared" si="237"/>
        <v>0</v>
      </c>
      <c r="SD88">
        <f t="shared" si="237"/>
        <v>0</v>
      </c>
      <c r="SF88">
        <f t="shared" si="238"/>
        <v>0</v>
      </c>
      <c r="SG88" t="str">
        <f t="shared" si="238"/>
        <v>Déjeuner sur place (radeau)</v>
      </c>
      <c r="SH88">
        <f t="shared" si="238"/>
        <v>0</v>
      </c>
      <c r="SI88">
        <f t="shared" si="238"/>
        <v>0</v>
      </c>
      <c r="SK88">
        <f t="shared" si="239"/>
        <v>0</v>
      </c>
      <c r="SL88" t="str">
        <f t="shared" si="239"/>
        <v>Déjeuner sur place (radeau)</v>
      </c>
      <c r="SM88">
        <f t="shared" si="239"/>
        <v>0</v>
      </c>
      <c r="SN88">
        <f t="shared" si="239"/>
        <v>0</v>
      </c>
      <c r="SR88" t="s">
        <v>346</v>
      </c>
      <c r="SW88" t="str">
        <f t="shared" si="240"/>
        <v>14h à 15h ferme de champignons</v>
      </c>
      <c r="SX88">
        <f t="shared" si="240"/>
        <v>0</v>
      </c>
      <c r="SY88">
        <f t="shared" si="240"/>
        <v>0</v>
      </c>
      <c r="TB88" t="str">
        <f t="shared" si="241"/>
        <v>14h à 15h ferme de champignons</v>
      </c>
      <c r="TC88">
        <f t="shared" si="241"/>
        <v>0</v>
      </c>
      <c r="TD88">
        <f t="shared" si="241"/>
        <v>0</v>
      </c>
      <c r="TG88" t="str">
        <f t="shared" si="242"/>
        <v>14h à 15h ferme de champignons</v>
      </c>
      <c r="TH88">
        <f t="shared" si="242"/>
        <v>0</v>
      </c>
      <c r="TI88">
        <f t="shared" si="242"/>
        <v>0</v>
      </c>
    </row>
    <row r="89" spans="2:529" x14ac:dyDescent="0.25">
      <c r="B89" s="26" t="s">
        <v>747</v>
      </c>
      <c r="C89" s="26"/>
      <c r="D89" s="26" t="s">
        <v>748</v>
      </c>
      <c r="E89" s="26"/>
      <c r="F89" s="72">
        <f>+(G79/8)+(($C$98)/8)+(F86/2)</f>
        <v>1203.62143625</v>
      </c>
      <c r="G89" s="27">
        <f>+F89*$C$1</f>
        <v>46670.082832493215</v>
      </c>
      <c r="H89" s="25"/>
      <c r="J89" s="26" t="s">
        <v>747</v>
      </c>
      <c r="K89" s="26"/>
      <c r="L89" s="26" t="s">
        <v>748</v>
      </c>
      <c r="M89" s="26"/>
      <c r="N89" s="72">
        <f>+(O79/8)+(($C$98)/8)+(N86/2)</f>
        <v>1064.55530875</v>
      </c>
      <c r="O89" s="27"/>
      <c r="P89" s="27"/>
      <c r="R89" s="26" t="s">
        <v>747</v>
      </c>
      <c r="S89" s="26"/>
      <c r="T89" s="26" t="s">
        <v>748</v>
      </c>
      <c r="U89" s="26"/>
      <c r="V89" s="72">
        <f>+(W79/8)+(($C$98)/8)+(V86/2)</f>
        <v>941.60793124999987</v>
      </c>
      <c r="W89" s="27"/>
      <c r="X89" s="27"/>
      <c r="Z89" s="26" t="s">
        <v>747</v>
      </c>
      <c r="AA89" s="26"/>
      <c r="AB89" s="26" t="s">
        <v>748</v>
      </c>
      <c r="AC89" s="26"/>
      <c r="AD89" s="72">
        <f>+(AE79/8)+(($C$98)/8)+(AD86/2)</f>
        <v>818.66055374999996</v>
      </c>
      <c r="AE89" s="27"/>
      <c r="AG89" s="26" t="s">
        <v>639</v>
      </c>
      <c r="AH89" s="26"/>
      <c r="AI89" s="72">
        <f>SUM(AI19:AI87)/$C$1</f>
        <v>1089.3438100000001</v>
      </c>
      <c r="AJ89" s="72">
        <f>SUM(AJ19:AJ87)/$C$1</f>
        <v>1953.30881</v>
      </c>
      <c r="AK89" s="27"/>
      <c r="AM89" s="26" t="s">
        <v>639</v>
      </c>
      <c r="AN89" s="26"/>
      <c r="AO89" s="72">
        <f>SUM(AO19:AO87)/$C$1</f>
        <v>1089.3438100000001</v>
      </c>
      <c r="AP89" s="72">
        <f>SUM(AP19:AP87)/$C$1</f>
        <v>1850.1488100000001</v>
      </c>
      <c r="AQ89" s="72"/>
      <c r="AS89" s="26" t="s">
        <v>639</v>
      </c>
      <c r="AT89" s="26"/>
      <c r="AU89" s="72">
        <f>SUM(AU19:AU87)/$C$1</f>
        <v>1089.3438100000001</v>
      </c>
      <c r="AV89" s="72">
        <f>SUM(AV19:AV87)/$C$1</f>
        <v>1850.1488100000001</v>
      </c>
      <c r="AW89" s="72"/>
      <c r="AY89" s="26" t="s">
        <v>639</v>
      </c>
      <c r="AZ89" s="26"/>
      <c r="BA89" s="72">
        <f>SUM(BA19:BA87)/$C$1</f>
        <v>1089.3438100000001</v>
      </c>
      <c r="BB89" s="72">
        <f>SUM(BB19:BB87)/$C$1</f>
        <v>1850.1488100000001</v>
      </c>
      <c r="BC89" s="72"/>
      <c r="BE89" t="s">
        <v>673</v>
      </c>
      <c r="BF89" s="27">
        <v>1600</v>
      </c>
      <c r="BG89" s="27">
        <v>0</v>
      </c>
      <c r="BI89" t="str">
        <f t="shared" si="149"/>
        <v/>
      </c>
      <c r="BJ89" t="str">
        <f t="shared" si="150"/>
        <v>Hôtel naview prasingh</v>
      </c>
      <c r="BK89" s="27">
        <f t="shared" si="150"/>
        <v>1600</v>
      </c>
      <c r="BL89" s="27">
        <f t="shared" si="150"/>
        <v>0</v>
      </c>
      <c r="BN89" t="str">
        <f t="shared" si="151"/>
        <v/>
      </c>
      <c r="BO89" t="str">
        <f t="shared" si="151"/>
        <v>Hôtel naview prasingh</v>
      </c>
      <c r="BP89" s="27">
        <f t="shared" si="151"/>
        <v>1600</v>
      </c>
      <c r="BQ89" s="27">
        <f t="shared" si="129"/>
        <v>0</v>
      </c>
      <c r="BS89" s="27" t="str">
        <f t="shared" si="152"/>
        <v/>
      </c>
      <c r="BT89" t="str">
        <f t="shared" si="152"/>
        <v>Hôtel naview prasingh</v>
      </c>
      <c r="BU89" s="27">
        <f t="shared" si="152"/>
        <v>1600</v>
      </c>
      <c r="BV89" s="27">
        <f t="shared" si="130"/>
        <v>0</v>
      </c>
      <c r="BX89" t="s">
        <v>749</v>
      </c>
      <c r="BZ89">
        <v>2700</v>
      </c>
      <c r="CB89" t="str">
        <f t="shared" si="153"/>
        <v/>
      </c>
      <c r="CC89" t="str">
        <f t="shared" si="154"/>
        <v>Van aéroport Vientiane à Nongkhai resort</v>
      </c>
      <c r="CD89" s="27">
        <f t="shared" si="154"/>
        <v>0</v>
      </c>
      <c r="CE89" s="27">
        <f t="shared" si="154"/>
        <v>2700</v>
      </c>
      <c r="CF89"/>
      <c r="CG89" t="str">
        <f t="shared" si="155"/>
        <v/>
      </c>
      <c r="CH89" t="str">
        <f t="shared" si="155"/>
        <v>Van aéroport Vientiane à Nongkhai resort</v>
      </c>
      <c r="CI89" s="27">
        <f t="shared" si="156"/>
        <v>0</v>
      </c>
      <c r="CJ89" s="27">
        <f t="shared" si="157"/>
        <v>2700</v>
      </c>
      <c r="CL89" t="str">
        <f t="shared" si="158"/>
        <v/>
      </c>
      <c r="CM89" t="str">
        <f t="shared" si="158"/>
        <v>Van aéroport Vientiane à Nongkhai resort</v>
      </c>
      <c r="CN89" s="27">
        <f t="shared" si="158"/>
        <v>0</v>
      </c>
      <c r="CO89" s="27">
        <f t="shared" si="131"/>
        <v>2700</v>
      </c>
      <c r="CR89" t="s">
        <v>427</v>
      </c>
      <c r="CS89">
        <v>3700</v>
      </c>
      <c r="CT89">
        <v>0</v>
      </c>
      <c r="CV89" t="str">
        <f t="shared" si="159"/>
        <v/>
      </c>
      <c r="CW89" t="str">
        <f t="shared" si="160"/>
        <v>Lanta miami resort</v>
      </c>
      <c r="CX89" s="27">
        <f t="shared" si="160"/>
        <v>3700</v>
      </c>
      <c r="CY89" s="27">
        <f t="shared" si="160"/>
        <v>0</v>
      </c>
      <c r="DA89" t="str">
        <f t="shared" si="161"/>
        <v/>
      </c>
      <c r="DB89" t="str">
        <f t="shared" si="162"/>
        <v>Lanta miami resort</v>
      </c>
      <c r="DC89" s="27">
        <f t="shared" si="162"/>
        <v>3700</v>
      </c>
      <c r="DD89" s="27">
        <f t="shared" si="162"/>
        <v>0</v>
      </c>
      <c r="DF89" t="str">
        <f t="shared" si="163"/>
        <v/>
      </c>
      <c r="DG89" t="str">
        <f t="shared" si="164"/>
        <v>Lanta miami resort</v>
      </c>
      <c r="DH89" s="27">
        <f t="shared" si="164"/>
        <v>3700</v>
      </c>
      <c r="DI89" s="27">
        <f t="shared" si="164"/>
        <v>0</v>
      </c>
      <c r="DL89" t="s">
        <v>571</v>
      </c>
      <c r="DP89" t="str">
        <f t="shared" si="165"/>
        <v/>
      </c>
      <c r="DQ89" t="str">
        <f t="shared" si="166"/>
        <v>Repas et hôtel compris</v>
      </c>
      <c r="DR89" s="27">
        <f t="shared" si="166"/>
        <v>0</v>
      </c>
      <c r="DS89" s="27">
        <f t="shared" si="166"/>
        <v>0</v>
      </c>
      <c r="DU89" t="str">
        <f t="shared" si="167"/>
        <v/>
      </c>
      <c r="DV89" t="str">
        <f t="shared" si="167"/>
        <v>Repas et hôtel compris</v>
      </c>
      <c r="DW89" s="27">
        <f t="shared" si="167"/>
        <v>0</v>
      </c>
      <c r="DX89" s="27">
        <f t="shared" si="132"/>
        <v>0</v>
      </c>
      <c r="DZ89" t="str">
        <f t="shared" si="168"/>
        <v/>
      </c>
      <c r="EA89" t="str">
        <f t="shared" si="168"/>
        <v>Repas et hôtel compris</v>
      </c>
      <c r="EB89" s="27">
        <f t="shared" si="168"/>
        <v>0</v>
      </c>
      <c r="EC89" s="27">
        <f t="shared" si="133"/>
        <v>0</v>
      </c>
      <c r="EF89" s="26" t="s">
        <v>672</v>
      </c>
      <c r="EG89" s="26"/>
      <c r="EH89" s="72">
        <v>25</v>
      </c>
      <c r="EI89" s="27"/>
      <c r="EK89" s="26" t="s">
        <v>672</v>
      </c>
      <c r="EL89" s="26"/>
      <c r="EM89" s="72">
        <f>+EH89</f>
        <v>25</v>
      </c>
      <c r="EP89" s="26" t="s">
        <v>672</v>
      </c>
      <c r="EQ89" s="26"/>
      <c r="ER89" s="72">
        <f>+EM89</f>
        <v>25</v>
      </c>
      <c r="EU89" s="26" t="s">
        <v>672</v>
      </c>
      <c r="EV89" s="26"/>
      <c r="EW89" s="72">
        <f>+ER89</f>
        <v>25</v>
      </c>
      <c r="EZ89" t="s">
        <v>625</v>
      </c>
      <c r="FD89" t="str">
        <f t="shared" si="169"/>
        <v/>
      </c>
      <c r="FE89" t="str">
        <f t="shared" si="170"/>
        <v>Visite du village tribu mu seu</v>
      </c>
      <c r="FF89" s="27">
        <f t="shared" si="170"/>
        <v>0</v>
      </c>
      <c r="FG89" s="27">
        <f t="shared" si="170"/>
        <v>0</v>
      </c>
      <c r="FI89" t="str">
        <f t="shared" si="171"/>
        <v/>
      </c>
      <c r="FJ89" t="str">
        <f t="shared" si="171"/>
        <v>Visite du village tribu mu seu</v>
      </c>
      <c r="FK89" s="27">
        <f t="shared" si="171"/>
        <v>0</v>
      </c>
      <c r="FL89" s="27">
        <f t="shared" si="134"/>
        <v>0</v>
      </c>
      <c r="FN89" t="str">
        <f t="shared" si="172"/>
        <v/>
      </c>
      <c r="FO89" t="str">
        <f t="shared" si="172"/>
        <v>Visite du village tribu mu seu</v>
      </c>
      <c r="FP89" s="27">
        <f t="shared" si="172"/>
        <v>0</v>
      </c>
      <c r="FQ89" s="27">
        <f t="shared" si="135"/>
        <v>0</v>
      </c>
      <c r="FS89" t="s">
        <v>625</v>
      </c>
      <c r="FW89" t="str">
        <f t="shared" si="173"/>
        <v/>
      </c>
      <c r="FX89" t="str">
        <f t="shared" si="174"/>
        <v>Visite du village tribu mu seu</v>
      </c>
      <c r="FY89" s="27">
        <f t="shared" si="174"/>
        <v>0</v>
      </c>
      <c r="FZ89" s="27">
        <f t="shared" si="174"/>
        <v>0</v>
      </c>
      <c r="GB89" t="str">
        <f t="shared" si="175"/>
        <v/>
      </c>
      <c r="GC89" t="str">
        <f t="shared" si="175"/>
        <v>Visite du village tribu mu seu</v>
      </c>
      <c r="GD89" s="27">
        <f t="shared" si="175"/>
        <v>0</v>
      </c>
      <c r="GE89" s="27">
        <f t="shared" si="136"/>
        <v>0</v>
      </c>
      <c r="GG89" t="str">
        <f t="shared" si="176"/>
        <v/>
      </c>
      <c r="GH89" t="str">
        <f t="shared" si="176"/>
        <v>Visite du village tribu mu seu</v>
      </c>
      <c r="GI89" s="27">
        <f t="shared" si="176"/>
        <v>0</v>
      </c>
      <c r="GJ89" s="27">
        <f t="shared" si="137"/>
        <v>0</v>
      </c>
      <c r="GL89" t="s">
        <v>625</v>
      </c>
      <c r="GP89" t="str">
        <f t="shared" si="177"/>
        <v/>
      </c>
      <c r="GQ89" t="str">
        <f t="shared" si="178"/>
        <v>Visite du village tribu mu seu</v>
      </c>
      <c r="GR89" s="27">
        <f t="shared" si="178"/>
        <v>0</v>
      </c>
      <c r="GS89" s="27">
        <f t="shared" si="178"/>
        <v>0</v>
      </c>
      <c r="GU89" t="str">
        <f t="shared" si="179"/>
        <v/>
      </c>
      <c r="GV89" t="str">
        <f t="shared" si="179"/>
        <v>Visite du village tribu mu seu</v>
      </c>
      <c r="GW89" s="27">
        <f t="shared" si="179"/>
        <v>0</v>
      </c>
      <c r="GX89" s="27">
        <f t="shared" si="138"/>
        <v>0</v>
      </c>
      <c r="GZ89" t="str">
        <f t="shared" si="180"/>
        <v/>
      </c>
      <c r="HA89" t="str">
        <f t="shared" si="180"/>
        <v>Visite du village tribu mu seu</v>
      </c>
      <c r="HB89" s="27">
        <f t="shared" si="180"/>
        <v>0</v>
      </c>
      <c r="HC89" s="27">
        <f t="shared" si="139"/>
        <v>0</v>
      </c>
      <c r="HE89" t="s">
        <v>750</v>
      </c>
      <c r="HF89" s="27"/>
      <c r="HG89" s="27">
        <v>2500</v>
      </c>
      <c r="HI89" t="str">
        <f t="shared" si="181"/>
        <v/>
      </c>
      <c r="HJ89" t="str">
        <f t="shared" si="182"/>
        <v>Van pour la journée</v>
      </c>
      <c r="HK89">
        <f t="shared" si="182"/>
        <v>0</v>
      </c>
      <c r="HL89">
        <f t="shared" si="182"/>
        <v>2500</v>
      </c>
      <c r="HN89" t="str">
        <f t="shared" si="183"/>
        <v/>
      </c>
      <c r="HO89" t="str">
        <f t="shared" si="183"/>
        <v>Van pour la journée</v>
      </c>
      <c r="HP89">
        <f t="shared" si="183"/>
        <v>0</v>
      </c>
      <c r="HQ89">
        <f t="shared" si="140"/>
        <v>2500</v>
      </c>
      <c r="HS89" t="str">
        <f t="shared" si="184"/>
        <v/>
      </c>
      <c r="HT89" t="str">
        <f t="shared" si="184"/>
        <v>Van pour la journée</v>
      </c>
      <c r="HU89">
        <f t="shared" si="184"/>
        <v>0</v>
      </c>
      <c r="HV89">
        <f t="shared" si="141"/>
        <v>2500</v>
      </c>
      <c r="HX89" t="s">
        <v>750</v>
      </c>
      <c r="HY89" s="27"/>
      <c r="HZ89" s="27">
        <v>2500</v>
      </c>
      <c r="IB89" t="str">
        <f t="shared" si="185"/>
        <v/>
      </c>
      <c r="IC89" t="str">
        <f t="shared" si="186"/>
        <v>Van pour la journée</v>
      </c>
      <c r="ID89">
        <f t="shared" si="186"/>
        <v>0</v>
      </c>
      <c r="IE89">
        <f t="shared" si="186"/>
        <v>2500</v>
      </c>
      <c r="IG89" t="str">
        <f t="shared" si="187"/>
        <v/>
      </c>
      <c r="IH89" t="str">
        <f t="shared" si="188"/>
        <v>Van pour la journée</v>
      </c>
      <c r="II89">
        <f t="shared" si="188"/>
        <v>0</v>
      </c>
      <c r="IJ89">
        <f t="shared" si="188"/>
        <v>2500</v>
      </c>
      <c r="IL89" t="str">
        <f t="shared" si="189"/>
        <v/>
      </c>
      <c r="IM89" t="str">
        <f t="shared" si="190"/>
        <v>Van pour la journée</v>
      </c>
      <c r="IN89">
        <f t="shared" si="190"/>
        <v>0</v>
      </c>
      <c r="IO89">
        <f t="shared" si="190"/>
        <v>2500</v>
      </c>
      <c r="IR89" s="25" t="s">
        <v>617</v>
      </c>
      <c r="IW89" s="27">
        <f>11*3500</f>
        <v>38500</v>
      </c>
      <c r="IZ89" t="str">
        <f t="shared" si="191"/>
        <v>Guide</v>
      </c>
      <c r="JD89" s="27">
        <f t="shared" si="192"/>
        <v>0</v>
      </c>
      <c r="JE89" s="65">
        <f t="shared" si="192"/>
        <v>38500</v>
      </c>
      <c r="JH89" t="str">
        <f t="shared" si="193"/>
        <v>Guide</v>
      </c>
      <c r="JL89" s="27">
        <f t="shared" si="194"/>
        <v>0</v>
      </c>
      <c r="JM89" s="65">
        <f t="shared" si="194"/>
        <v>38500</v>
      </c>
      <c r="JP89" t="str">
        <f t="shared" si="195"/>
        <v>Guide</v>
      </c>
      <c r="JT89" s="27">
        <f t="shared" si="196"/>
        <v>0</v>
      </c>
      <c r="JU89" s="65">
        <f t="shared" si="196"/>
        <v>38500</v>
      </c>
      <c r="JX89" s="25" t="s">
        <v>382</v>
      </c>
      <c r="JZ89" s="27"/>
      <c r="KA89" s="27">
        <v>0</v>
      </c>
      <c r="KB89" s="27"/>
      <c r="KD89" s="25" t="s">
        <v>382</v>
      </c>
      <c r="KF89" s="27">
        <f t="shared" si="197"/>
        <v>0</v>
      </c>
      <c r="KG89" s="65">
        <f t="shared" si="197"/>
        <v>0</v>
      </c>
      <c r="KJ89" s="25" t="s">
        <v>382</v>
      </c>
      <c r="KL89" s="27">
        <f t="shared" si="198"/>
        <v>0</v>
      </c>
      <c r="KM89" s="65">
        <f t="shared" si="198"/>
        <v>0</v>
      </c>
      <c r="KP89" s="25" t="s">
        <v>382</v>
      </c>
      <c r="KR89" s="27">
        <f t="shared" si="199"/>
        <v>0</v>
      </c>
      <c r="KS89" s="65">
        <f t="shared" si="199"/>
        <v>0</v>
      </c>
      <c r="KV89" t="s">
        <v>251</v>
      </c>
      <c r="KX89" s="27">
        <v>1600</v>
      </c>
      <c r="KY89" s="27">
        <v>0</v>
      </c>
      <c r="KZ89" s="27"/>
      <c r="LB89" t="s">
        <v>251</v>
      </c>
      <c r="LD89" s="27">
        <f t="shared" si="123"/>
        <v>1600</v>
      </c>
      <c r="LE89" s="65">
        <f t="shared" si="123"/>
        <v>0</v>
      </c>
      <c r="LH89" t="str">
        <f t="shared" si="200"/>
        <v>naview @prasingh</v>
      </c>
      <c r="LJ89" s="27">
        <f t="shared" si="124"/>
        <v>1600</v>
      </c>
      <c r="LK89" s="65">
        <f t="shared" si="124"/>
        <v>0</v>
      </c>
      <c r="LN89" t="str">
        <f t="shared" si="201"/>
        <v>naview @prasingh</v>
      </c>
      <c r="LP89" s="27">
        <f t="shared" si="125"/>
        <v>1600</v>
      </c>
      <c r="LQ89" s="65">
        <f t="shared" si="125"/>
        <v>0</v>
      </c>
      <c r="LT89" t="s">
        <v>251</v>
      </c>
      <c r="LV89" s="27">
        <v>1600</v>
      </c>
      <c r="LW89" s="27">
        <v>0</v>
      </c>
      <c r="LX89" s="27"/>
      <c r="LZ89" t="str">
        <f t="shared" si="202"/>
        <v>naview @prasingh</v>
      </c>
      <c r="MB89" s="27">
        <f t="shared" si="126"/>
        <v>1600</v>
      </c>
      <c r="MC89" s="65">
        <f t="shared" si="126"/>
        <v>0</v>
      </c>
      <c r="MF89" t="str">
        <f t="shared" si="203"/>
        <v>naview @prasingh</v>
      </c>
      <c r="MH89" s="27">
        <f t="shared" si="127"/>
        <v>1600</v>
      </c>
      <c r="MI89" s="65">
        <f t="shared" si="127"/>
        <v>0</v>
      </c>
      <c r="ML89" t="str">
        <f t="shared" si="204"/>
        <v>naview @prasingh</v>
      </c>
      <c r="MN89" s="27">
        <f t="shared" si="128"/>
        <v>1600</v>
      </c>
      <c r="MO89" s="65">
        <f t="shared" si="128"/>
        <v>0</v>
      </c>
      <c r="MQ89" s="25" t="s">
        <v>751</v>
      </c>
      <c r="MS89" s="27"/>
      <c r="MT89" s="27"/>
      <c r="MW89" t="str">
        <f t="shared" si="205"/>
        <v>Chiang Saen - musée de l'opium</v>
      </c>
      <c r="MY89" s="27">
        <f t="shared" si="206"/>
        <v>0</v>
      </c>
      <c r="MZ89" s="65">
        <f t="shared" si="206"/>
        <v>0</v>
      </c>
      <c r="NC89" t="str">
        <f t="shared" si="207"/>
        <v>Chiang Saen - musée de l'opium</v>
      </c>
      <c r="NE89" s="27">
        <f t="shared" si="208"/>
        <v>0</v>
      </c>
      <c r="NF89" s="65">
        <f t="shared" si="208"/>
        <v>0</v>
      </c>
      <c r="NI89" t="str">
        <f t="shared" si="209"/>
        <v>Chiang Saen - musée de l'opium</v>
      </c>
      <c r="NK89" s="27">
        <f t="shared" si="210"/>
        <v>0</v>
      </c>
      <c r="NL89" s="65">
        <f t="shared" si="210"/>
        <v>0</v>
      </c>
      <c r="NM89" t="s">
        <v>632</v>
      </c>
      <c r="NN89" s="25" t="s">
        <v>610</v>
      </c>
      <c r="NP89" s="27">
        <v>4000</v>
      </c>
      <c r="NQ89" s="65">
        <v>4000</v>
      </c>
      <c r="NS89" t="s">
        <v>632</v>
      </c>
      <c r="NT89" t="str">
        <f t="shared" si="211"/>
        <v>Départ 6h30 trekking 2 jours</v>
      </c>
      <c r="NV89" s="27">
        <f t="shared" si="212"/>
        <v>4000</v>
      </c>
      <c r="NW89" s="65">
        <f t="shared" si="212"/>
        <v>4000</v>
      </c>
      <c r="NY89" t="s">
        <v>632</v>
      </c>
      <c r="NZ89" t="str">
        <f t="shared" si="213"/>
        <v>Départ 6h30 trekking 2 jours</v>
      </c>
      <c r="OB89" s="27">
        <f t="shared" si="214"/>
        <v>4000</v>
      </c>
      <c r="OC89" s="65">
        <f t="shared" si="214"/>
        <v>4000</v>
      </c>
      <c r="OE89" t="s">
        <v>632</v>
      </c>
      <c r="OF89" t="str">
        <f t="shared" si="215"/>
        <v>Départ 6h30 trekking 2 jours</v>
      </c>
      <c r="OH89" s="27">
        <f t="shared" si="216"/>
        <v>4000</v>
      </c>
      <c r="OI89" s="65">
        <f t="shared" si="216"/>
        <v>4000</v>
      </c>
      <c r="OL89" s="25" t="s">
        <v>621</v>
      </c>
      <c r="ON89" s="27"/>
      <c r="OO89" s="27">
        <v>0</v>
      </c>
      <c r="OR89" t="str">
        <f t="shared" si="217"/>
        <v>diner hôtel</v>
      </c>
      <c r="OT89" s="27">
        <f t="shared" si="218"/>
        <v>0</v>
      </c>
      <c r="OU89" s="65">
        <f t="shared" si="218"/>
        <v>0</v>
      </c>
      <c r="OX89" t="str">
        <f t="shared" si="219"/>
        <v>diner hôtel</v>
      </c>
      <c r="OZ89" s="27">
        <f t="shared" si="220"/>
        <v>0</v>
      </c>
      <c r="PA89" s="65">
        <f t="shared" si="220"/>
        <v>0</v>
      </c>
      <c r="PD89" t="str">
        <f t="shared" si="221"/>
        <v>diner hôtel</v>
      </c>
      <c r="PF89" s="27">
        <f t="shared" si="222"/>
        <v>0</v>
      </c>
      <c r="PG89" s="65">
        <f t="shared" si="222"/>
        <v>0</v>
      </c>
      <c r="PJ89" t="s">
        <v>752</v>
      </c>
      <c r="PP89" t="str">
        <f t="shared" si="223"/>
        <v>Dîner khao san road</v>
      </c>
      <c r="PR89">
        <f t="shared" si="224"/>
        <v>0</v>
      </c>
      <c r="PS89">
        <f t="shared" si="224"/>
        <v>0</v>
      </c>
      <c r="PV89" t="str">
        <f t="shared" si="225"/>
        <v>Dîner khao san road</v>
      </c>
      <c r="PX89">
        <f t="shared" si="226"/>
        <v>0</v>
      </c>
      <c r="PY89">
        <f t="shared" si="226"/>
        <v>0</v>
      </c>
      <c r="QB89" t="str">
        <f t="shared" si="227"/>
        <v>Dîner khao san road</v>
      </c>
      <c r="QD89">
        <f t="shared" si="228"/>
        <v>0</v>
      </c>
      <c r="QE89">
        <f t="shared" si="228"/>
        <v>0</v>
      </c>
      <c r="QH89" t="s">
        <v>753</v>
      </c>
      <c r="QI89" s="27"/>
      <c r="QJ89" s="27"/>
      <c r="QN89" t="str">
        <f t="shared" si="229"/>
        <v>Déjeuner et dîner inclus</v>
      </c>
      <c r="QO89">
        <f t="shared" si="229"/>
        <v>0</v>
      </c>
      <c r="QP89">
        <f t="shared" si="229"/>
        <v>0</v>
      </c>
      <c r="QT89" t="str">
        <f t="shared" si="230"/>
        <v>Déjeuner et dîner inclus</v>
      </c>
      <c r="QU89">
        <f t="shared" si="230"/>
        <v>0</v>
      </c>
      <c r="QV89">
        <f t="shared" si="231"/>
        <v>0</v>
      </c>
      <c r="QZ89" t="str">
        <f t="shared" si="232"/>
        <v>Déjeuner et dîner inclus</v>
      </c>
      <c r="RA89">
        <f t="shared" si="232"/>
        <v>0</v>
      </c>
      <c r="RB89">
        <f t="shared" si="233"/>
        <v>0</v>
      </c>
      <c r="RE89" s="27"/>
      <c r="RF89" s="27"/>
      <c r="RI89">
        <f t="shared" si="234"/>
        <v>0</v>
      </c>
      <c r="RJ89">
        <f t="shared" si="234"/>
        <v>0</v>
      </c>
      <c r="RK89">
        <f t="shared" si="234"/>
        <v>0</v>
      </c>
      <c r="RN89">
        <f t="shared" si="235"/>
        <v>0</v>
      </c>
      <c r="RO89">
        <f t="shared" si="235"/>
        <v>0</v>
      </c>
      <c r="RP89">
        <f t="shared" si="235"/>
        <v>0</v>
      </c>
      <c r="RS89">
        <f t="shared" si="236"/>
        <v>0</v>
      </c>
      <c r="RT89">
        <f t="shared" si="236"/>
        <v>0</v>
      </c>
      <c r="RU89">
        <f t="shared" si="236"/>
        <v>0</v>
      </c>
      <c r="RW89" s="25" t="s">
        <v>490</v>
      </c>
      <c r="SA89">
        <f t="shared" si="237"/>
        <v>0</v>
      </c>
      <c r="SB89" t="str">
        <f t="shared" si="237"/>
        <v>Départ vers 15h30 pour parc de Phu Ruea (arrivée vers 17h)</v>
      </c>
      <c r="SC89">
        <f t="shared" si="237"/>
        <v>0</v>
      </c>
      <c r="SD89">
        <f t="shared" si="237"/>
        <v>0</v>
      </c>
      <c r="SF89">
        <f t="shared" si="238"/>
        <v>0</v>
      </c>
      <c r="SG89" t="str">
        <f t="shared" si="238"/>
        <v>Départ vers 15h30 pour parc de Phu Ruea (arrivée vers 17h)</v>
      </c>
      <c r="SH89">
        <f t="shared" si="238"/>
        <v>0</v>
      </c>
      <c r="SI89">
        <f t="shared" si="238"/>
        <v>0</v>
      </c>
      <c r="SK89">
        <f t="shared" si="239"/>
        <v>0</v>
      </c>
      <c r="SL89" t="str">
        <f t="shared" si="239"/>
        <v>Départ vers 15h30 pour parc de Phu Ruea (arrivée vers 17h)</v>
      </c>
      <c r="SM89">
        <f t="shared" si="239"/>
        <v>0</v>
      </c>
      <c r="SN89">
        <f t="shared" si="239"/>
        <v>0</v>
      </c>
      <c r="SR89" t="s">
        <v>352</v>
      </c>
      <c r="SW89" t="str">
        <f t="shared" si="240"/>
        <v>Pont de l'amitié</v>
      </c>
      <c r="SX89">
        <f t="shared" si="240"/>
        <v>0</v>
      </c>
      <c r="SY89">
        <f t="shared" si="240"/>
        <v>0</v>
      </c>
      <c r="TB89" t="str">
        <f t="shared" si="241"/>
        <v>Pont de l'amitié</v>
      </c>
      <c r="TC89">
        <f t="shared" si="241"/>
        <v>0</v>
      </c>
      <c r="TD89">
        <f t="shared" si="241"/>
        <v>0</v>
      </c>
      <c r="TG89" t="str">
        <f t="shared" si="242"/>
        <v>Pont de l'amitié</v>
      </c>
      <c r="TH89">
        <f t="shared" si="242"/>
        <v>0</v>
      </c>
      <c r="TI89">
        <f t="shared" si="242"/>
        <v>0</v>
      </c>
    </row>
    <row r="90" spans="2:529" x14ac:dyDescent="0.25">
      <c r="B90" s="26"/>
      <c r="C90" s="26"/>
      <c r="D90" s="26" t="s">
        <v>754</v>
      </c>
      <c r="E90" s="26"/>
      <c r="F90" s="72">
        <f>+(F89*2)-F86</f>
        <v>1709.3654725000001</v>
      </c>
      <c r="G90" s="27">
        <f t="shared" ref="G90:G96" si="243">+F90*$C$1</f>
        <v>66280.165664986431</v>
      </c>
      <c r="H90" s="65"/>
      <c r="J90" s="26"/>
      <c r="K90" s="26"/>
      <c r="L90" s="26" t="s">
        <v>754</v>
      </c>
      <c r="M90" s="26"/>
      <c r="N90" s="72">
        <f>+(N89*2)-N86</f>
        <v>1431.2332175000001</v>
      </c>
      <c r="O90" s="27"/>
      <c r="P90" s="27"/>
      <c r="R90" s="26"/>
      <c r="S90" s="26"/>
      <c r="T90" s="26" t="s">
        <v>754</v>
      </c>
      <c r="U90" s="26"/>
      <c r="V90" s="72">
        <f>+(V89*2)-V86</f>
        <v>1185.3384624999999</v>
      </c>
      <c r="W90" s="27"/>
      <c r="X90" s="27"/>
      <c r="Z90" s="26"/>
      <c r="AA90" s="26"/>
      <c r="AB90" s="26" t="s">
        <v>754</v>
      </c>
      <c r="AC90" s="26"/>
      <c r="AD90" s="72">
        <f>+(AD89*2)-AD86</f>
        <v>939.44370749999996</v>
      </c>
      <c r="AE90" s="27"/>
      <c r="AG90" s="26"/>
      <c r="AH90" s="26"/>
      <c r="AI90" s="26"/>
      <c r="AJ90" s="26"/>
      <c r="AM90" s="26"/>
      <c r="AN90" s="26"/>
      <c r="AO90" s="26"/>
      <c r="AP90" s="26"/>
      <c r="AQ90" s="26"/>
      <c r="AS90" s="26"/>
      <c r="AT90" s="26"/>
      <c r="AU90" s="26"/>
      <c r="AV90" s="26"/>
      <c r="AW90" s="26"/>
      <c r="AY90" s="26"/>
      <c r="AZ90" s="26"/>
      <c r="BA90" s="26"/>
      <c r="BB90" s="26"/>
      <c r="BC90" s="26"/>
      <c r="BD90" t="s">
        <v>632</v>
      </c>
      <c r="BE90" t="s">
        <v>468</v>
      </c>
      <c r="BF90">
        <v>2400</v>
      </c>
      <c r="BG90" s="27">
        <v>0</v>
      </c>
      <c r="BI90" t="str">
        <f t="shared" si="149"/>
        <v>J11</v>
      </c>
      <c r="BJ90" t="str">
        <f t="shared" si="150"/>
        <v>Eddy Elephant (8h30 à 17h)</v>
      </c>
      <c r="BK90" s="27">
        <f t="shared" si="150"/>
        <v>2400</v>
      </c>
      <c r="BL90" s="27">
        <f t="shared" si="150"/>
        <v>0</v>
      </c>
      <c r="BN90" t="str">
        <f t="shared" si="151"/>
        <v>J11</v>
      </c>
      <c r="BO90" t="str">
        <f t="shared" si="151"/>
        <v>Eddy Elephant (8h30 à 17h)</v>
      </c>
      <c r="BP90" s="27">
        <f t="shared" si="151"/>
        <v>2400</v>
      </c>
      <c r="BQ90" s="27">
        <f t="shared" si="129"/>
        <v>0</v>
      </c>
      <c r="BS90" s="27" t="str">
        <f t="shared" si="152"/>
        <v>J11</v>
      </c>
      <c r="BT90" t="str">
        <f t="shared" si="152"/>
        <v>Eddy Elephant (8h30 à 17h)</v>
      </c>
      <c r="BU90" s="27">
        <f t="shared" si="152"/>
        <v>2400</v>
      </c>
      <c r="BV90" s="27">
        <f t="shared" si="130"/>
        <v>0</v>
      </c>
      <c r="BX90" t="s">
        <v>484</v>
      </c>
      <c r="BY90">
        <v>1200</v>
      </c>
      <c r="CB90" t="str">
        <f t="shared" si="153"/>
        <v/>
      </c>
      <c r="CC90" t="str">
        <f t="shared" si="154"/>
        <v>Park and pool resort</v>
      </c>
      <c r="CD90" s="27">
        <f t="shared" si="154"/>
        <v>1200</v>
      </c>
      <c r="CE90" s="27">
        <f t="shared" si="154"/>
        <v>0</v>
      </c>
      <c r="CF90"/>
      <c r="CG90" t="str">
        <f t="shared" si="155"/>
        <v/>
      </c>
      <c r="CH90" t="str">
        <f t="shared" si="155"/>
        <v>Park and pool resort</v>
      </c>
      <c r="CI90" s="27">
        <f t="shared" si="156"/>
        <v>1200</v>
      </c>
      <c r="CJ90" s="27">
        <f t="shared" si="157"/>
        <v>0</v>
      </c>
      <c r="CL90" t="str">
        <f t="shared" si="158"/>
        <v/>
      </c>
      <c r="CM90" t="str">
        <f t="shared" si="158"/>
        <v>Park and pool resort</v>
      </c>
      <c r="CN90" s="27">
        <f t="shared" si="158"/>
        <v>1200</v>
      </c>
      <c r="CO90" s="27">
        <f t="shared" si="131"/>
        <v>0</v>
      </c>
      <c r="CQ90" t="s">
        <v>632</v>
      </c>
      <c r="CR90" t="s">
        <v>472</v>
      </c>
      <c r="CS90" s="27"/>
      <c r="CT90" s="27"/>
      <c r="CV90" t="str">
        <f t="shared" si="159"/>
        <v>J11</v>
      </c>
      <c r="CW90" t="str">
        <f t="shared" si="160"/>
        <v xml:space="preserve">Matin : libre jusqu'à 10h </v>
      </c>
      <c r="CX90" s="27">
        <f t="shared" si="160"/>
        <v>0</v>
      </c>
      <c r="CY90" s="27">
        <f t="shared" si="160"/>
        <v>0</v>
      </c>
      <c r="DA90" t="str">
        <f t="shared" si="161"/>
        <v>J11</v>
      </c>
      <c r="DB90" t="str">
        <f t="shared" si="162"/>
        <v xml:space="preserve">Matin : libre jusqu'à 10h </v>
      </c>
      <c r="DC90" s="27">
        <f t="shared" si="162"/>
        <v>0</v>
      </c>
      <c r="DD90" s="27">
        <f t="shared" si="162"/>
        <v>0</v>
      </c>
      <c r="DF90" t="str">
        <f t="shared" si="163"/>
        <v>J11</v>
      </c>
      <c r="DG90" t="str">
        <f t="shared" si="164"/>
        <v xml:space="preserve">Matin : libre jusqu'à 10h </v>
      </c>
      <c r="DH90" s="27">
        <f t="shared" si="164"/>
        <v>0</v>
      </c>
      <c r="DI90" s="27">
        <f t="shared" si="164"/>
        <v>0</v>
      </c>
      <c r="DK90" t="s">
        <v>632</v>
      </c>
      <c r="DL90" t="s">
        <v>755</v>
      </c>
      <c r="DP90" t="str">
        <f t="shared" si="165"/>
        <v>J11</v>
      </c>
      <c r="DQ90" t="str">
        <f t="shared" si="166"/>
        <v>Arrivée fin d'am à L.Prabang (hôtel vers 18h30)</v>
      </c>
      <c r="DR90" s="27">
        <f t="shared" si="166"/>
        <v>0</v>
      </c>
      <c r="DS90" s="27">
        <f t="shared" si="166"/>
        <v>0</v>
      </c>
      <c r="DU90" t="str">
        <f t="shared" si="167"/>
        <v>J11</v>
      </c>
      <c r="DV90" t="str">
        <f t="shared" si="167"/>
        <v>Arrivée fin d'am à L.Prabang (hôtel vers 18h30)</v>
      </c>
      <c r="DW90" s="27">
        <f t="shared" si="167"/>
        <v>0</v>
      </c>
      <c r="DX90" s="27">
        <f t="shared" si="132"/>
        <v>0</v>
      </c>
      <c r="DZ90" t="str">
        <f t="shared" si="168"/>
        <v>J11</v>
      </c>
      <c r="EA90" t="str">
        <f t="shared" si="168"/>
        <v>Arrivée fin d'am à L.Prabang (hôtel vers 18h30)</v>
      </c>
      <c r="EB90" s="27">
        <f t="shared" si="168"/>
        <v>0</v>
      </c>
      <c r="EC90" s="27">
        <f t="shared" si="133"/>
        <v>0</v>
      </c>
      <c r="EF90" s="26" t="s">
        <v>681</v>
      </c>
      <c r="EG90" s="72"/>
      <c r="EH90" s="26">
        <v>8</v>
      </c>
      <c r="EI90" s="27"/>
      <c r="EK90" s="26" t="s">
        <v>681</v>
      </c>
      <c r="EL90" s="72"/>
      <c r="EM90" s="26">
        <v>6</v>
      </c>
      <c r="EP90" s="26" t="s">
        <v>681</v>
      </c>
      <c r="EQ90" s="72"/>
      <c r="ER90" s="26">
        <v>4</v>
      </c>
      <c r="EU90" s="26" t="s">
        <v>681</v>
      </c>
      <c r="EV90" s="72"/>
      <c r="EW90" s="26">
        <v>2</v>
      </c>
      <c r="EZ90" t="s">
        <v>756</v>
      </c>
      <c r="FD90" t="str">
        <f t="shared" si="169"/>
        <v/>
      </c>
      <c r="FE90" t="str">
        <f t="shared" si="170"/>
        <v>Départ 14h30 pour Chiang khong</v>
      </c>
      <c r="FF90" s="27">
        <f t="shared" si="170"/>
        <v>0</v>
      </c>
      <c r="FG90" s="27">
        <f t="shared" si="170"/>
        <v>0</v>
      </c>
      <c r="FI90" t="str">
        <f t="shared" si="171"/>
        <v/>
      </c>
      <c r="FJ90" t="str">
        <f t="shared" si="171"/>
        <v>Départ 14h30 pour Chiang khong</v>
      </c>
      <c r="FK90" s="27">
        <f t="shared" si="171"/>
        <v>0</v>
      </c>
      <c r="FL90" s="27">
        <f t="shared" si="134"/>
        <v>0</v>
      </c>
      <c r="FN90" t="str">
        <f t="shared" si="172"/>
        <v/>
      </c>
      <c r="FO90" t="str">
        <f t="shared" si="172"/>
        <v>Départ 14h30 pour Chiang khong</v>
      </c>
      <c r="FP90" s="27">
        <f t="shared" si="172"/>
        <v>0</v>
      </c>
      <c r="FQ90" s="27">
        <f t="shared" si="135"/>
        <v>0</v>
      </c>
      <c r="FS90" t="s">
        <v>756</v>
      </c>
      <c r="FW90" t="str">
        <f t="shared" si="173"/>
        <v/>
      </c>
      <c r="FX90" t="str">
        <f t="shared" si="174"/>
        <v>Départ 14h30 pour Chiang khong</v>
      </c>
      <c r="FY90" s="27">
        <f t="shared" si="174"/>
        <v>0</v>
      </c>
      <c r="FZ90" s="27">
        <f t="shared" si="174"/>
        <v>0</v>
      </c>
      <c r="GB90" t="str">
        <f t="shared" si="175"/>
        <v/>
      </c>
      <c r="GC90" t="str">
        <f t="shared" si="175"/>
        <v>Départ 14h30 pour Chiang khong</v>
      </c>
      <c r="GD90" s="27">
        <f t="shared" si="175"/>
        <v>0</v>
      </c>
      <c r="GE90" s="27">
        <f t="shared" si="136"/>
        <v>0</v>
      </c>
      <c r="GG90" t="str">
        <f t="shared" si="176"/>
        <v/>
      </c>
      <c r="GH90" t="str">
        <f t="shared" si="176"/>
        <v>Départ 14h30 pour Chiang khong</v>
      </c>
      <c r="GI90" s="27">
        <f t="shared" si="176"/>
        <v>0</v>
      </c>
      <c r="GJ90" s="27">
        <f t="shared" si="137"/>
        <v>0</v>
      </c>
      <c r="GL90" t="s">
        <v>756</v>
      </c>
      <c r="GP90" t="str">
        <f t="shared" si="177"/>
        <v/>
      </c>
      <c r="GQ90" t="str">
        <f t="shared" si="178"/>
        <v>Départ 14h30 pour Chiang khong</v>
      </c>
      <c r="GR90" s="27">
        <f t="shared" si="178"/>
        <v>0</v>
      </c>
      <c r="GS90" s="27">
        <f t="shared" si="178"/>
        <v>0</v>
      </c>
      <c r="GU90" t="str">
        <f t="shared" si="179"/>
        <v/>
      </c>
      <c r="GV90" t="str">
        <f t="shared" si="179"/>
        <v>Départ 14h30 pour Chiang khong</v>
      </c>
      <c r="GW90" s="27">
        <f t="shared" si="179"/>
        <v>0</v>
      </c>
      <c r="GX90" s="27">
        <f t="shared" si="138"/>
        <v>0</v>
      </c>
      <c r="GZ90" t="str">
        <f t="shared" si="180"/>
        <v/>
      </c>
      <c r="HA90" t="str">
        <f t="shared" si="180"/>
        <v>Départ 14h30 pour Chiang khong</v>
      </c>
      <c r="HB90" s="27">
        <f t="shared" si="180"/>
        <v>0</v>
      </c>
      <c r="HC90" s="27">
        <f t="shared" si="139"/>
        <v>0</v>
      </c>
      <c r="HE90" t="s">
        <v>757</v>
      </c>
      <c r="HF90" s="27"/>
      <c r="HG90" s="27">
        <v>0</v>
      </c>
      <c r="HI90" t="str">
        <f t="shared" si="181"/>
        <v/>
      </c>
      <c r="HJ90" t="str">
        <f t="shared" si="182"/>
        <v>Déjeuner à Vientiane</v>
      </c>
      <c r="HK90">
        <f t="shared" si="182"/>
        <v>0</v>
      </c>
      <c r="HL90">
        <f t="shared" si="182"/>
        <v>0</v>
      </c>
      <c r="HN90" t="str">
        <f t="shared" si="183"/>
        <v/>
      </c>
      <c r="HO90" t="str">
        <f t="shared" si="183"/>
        <v>Déjeuner à Vientiane</v>
      </c>
      <c r="HP90">
        <f t="shared" si="183"/>
        <v>0</v>
      </c>
      <c r="HQ90">
        <f t="shared" si="140"/>
        <v>0</v>
      </c>
      <c r="HS90" t="str">
        <f t="shared" si="184"/>
        <v/>
      </c>
      <c r="HT90" t="str">
        <f t="shared" si="184"/>
        <v>Déjeuner à Vientiane</v>
      </c>
      <c r="HU90">
        <f t="shared" si="184"/>
        <v>0</v>
      </c>
      <c r="HV90">
        <f t="shared" si="141"/>
        <v>0</v>
      </c>
      <c r="HX90" t="s">
        <v>757</v>
      </c>
      <c r="HY90" s="27"/>
      <c r="HZ90" s="27">
        <v>0</v>
      </c>
      <c r="IB90" t="str">
        <f t="shared" si="185"/>
        <v/>
      </c>
      <c r="IC90" t="str">
        <f t="shared" si="186"/>
        <v>Déjeuner à Vientiane</v>
      </c>
      <c r="ID90">
        <f t="shared" si="186"/>
        <v>0</v>
      </c>
      <c r="IE90">
        <f t="shared" si="186"/>
        <v>0</v>
      </c>
      <c r="IG90" t="str">
        <f t="shared" si="187"/>
        <v/>
      </c>
      <c r="IH90" t="str">
        <f t="shared" si="188"/>
        <v>Déjeuner à Vientiane</v>
      </c>
      <c r="II90">
        <f t="shared" si="188"/>
        <v>0</v>
      </c>
      <c r="IJ90">
        <f t="shared" si="188"/>
        <v>0</v>
      </c>
      <c r="IL90" t="str">
        <f t="shared" si="189"/>
        <v/>
      </c>
      <c r="IM90" t="str">
        <f t="shared" si="190"/>
        <v>Déjeuner à Vientiane</v>
      </c>
      <c r="IN90">
        <f t="shared" si="190"/>
        <v>0</v>
      </c>
      <c r="IO90">
        <f t="shared" si="190"/>
        <v>0</v>
      </c>
      <c r="IR90" t="s">
        <v>238</v>
      </c>
      <c r="IV90" s="27"/>
      <c r="IW90" s="65">
        <v>0</v>
      </c>
      <c r="IZ90" t="str">
        <f t="shared" si="191"/>
        <v>Navette ar orchid-aeroport</v>
      </c>
      <c r="JD90" s="27">
        <f t="shared" si="192"/>
        <v>0</v>
      </c>
      <c r="JE90" s="65">
        <f t="shared" si="192"/>
        <v>0</v>
      </c>
      <c r="JH90" t="str">
        <f t="shared" si="193"/>
        <v>Navette ar orchid-aeroport</v>
      </c>
      <c r="JL90" s="27">
        <f t="shared" si="194"/>
        <v>0</v>
      </c>
      <c r="JM90" s="65">
        <f t="shared" si="194"/>
        <v>0</v>
      </c>
      <c r="JP90" t="str">
        <f t="shared" si="195"/>
        <v>Navette ar orchid-aeroport</v>
      </c>
      <c r="JT90" s="27">
        <f t="shared" si="196"/>
        <v>0</v>
      </c>
      <c r="JU90" s="65">
        <f t="shared" si="196"/>
        <v>0</v>
      </c>
      <c r="JX90" t="s">
        <v>427</v>
      </c>
      <c r="JZ90" s="27">
        <v>3700</v>
      </c>
      <c r="KA90" s="27">
        <v>0</v>
      </c>
      <c r="KB90" s="27"/>
      <c r="KD90" t="s">
        <v>686</v>
      </c>
      <c r="KF90" s="27">
        <f t="shared" si="197"/>
        <v>3700</v>
      </c>
      <c r="KG90" s="65">
        <f t="shared" si="197"/>
        <v>0</v>
      </c>
      <c r="KJ90" t="s">
        <v>686</v>
      </c>
      <c r="KL90" s="27">
        <f t="shared" si="198"/>
        <v>3700</v>
      </c>
      <c r="KM90" s="65">
        <f t="shared" si="198"/>
        <v>0</v>
      </c>
      <c r="KP90" t="s">
        <v>686</v>
      </c>
      <c r="KR90" s="27">
        <f t="shared" si="199"/>
        <v>3700</v>
      </c>
      <c r="KS90" s="65">
        <f t="shared" si="199"/>
        <v>0</v>
      </c>
      <c r="KV90" t="s">
        <v>483</v>
      </c>
      <c r="KX90" s="27"/>
      <c r="KY90" s="27">
        <v>0</v>
      </c>
      <c r="KZ90" s="27"/>
      <c r="LB90" t="s">
        <v>483</v>
      </c>
      <c r="LD90" s="27">
        <f t="shared" si="123"/>
        <v>0</v>
      </c>
      <c r="LE90" s="65">
        <f t="shared" si="123"/>
        <v>0</v>
      </c>
      <c r="LH90" t="str">
        <f t="shared" si="200"/>
        <v>Dîner en ville</v>
      </c>
      <c r="LJ90" s="27">
        <f t="shared" si="124"/>
        <v>0</v>
      </c>
      <c r="LK90" s="65">
        <f t="shared" si="124"/>
        <v>0</v>
      </c>
      <c r="LN90" t="str">
        <f t="shared" si="201"/>
        <v>Dîner en ville</v>
      </c>
      <c r="LP90" s="27">
        <f t="shared" si="125"/>
        <v>0</v>
      </c>
      <c r="LQ90" s="65">
        <f t="shared" si="125"/>
        <v>0</v>
      </c>
      <c r="LT90" t="s">
        <v>483</v>
      </c>
      <c r="LV90" s="27"/>
      <c r="LW90" s="27">
        <v>0</v>
      </c>
      <c r="LX90" s="27"/>
      <c r="LZ90" t="str">
        <f t="shared" si="202"/>
        <v>Dîner en ville</v>
      </c>
      <c r="MB90" s="27">
        <f t="shared" si="126"/>
        <v>0</v>
      </c>
      <c r="MC90" s="65">
        <f t="shared" si="126"/>
        <v>0</v>
      </c>
      <c r="MF90" t="str">
        <f t="shared" si="203"/>
        <v>Dîner en ville</v>
      </c>
      <c r="MH90" s="27">
        <f t="shared" si="127"/>
        <v>0</v>
      </c>
      <c r="MI90" s="65">
        <f t="shared" si="127"/>
        <v>0</v>
      </c>
      <c r="ML90" t="str">
        <f t="shared" si="204"/>
        <v>Dîner en ville</v>
      </c>
      <c r="MN90" s="27">
        <f t="shared" si="128"/>
        <v>0</v>
      </c>
      <c r="MO90" s="65">
        <f t="shared" si="128"/>
        <v>0</v>
      </c>
      <c r="MQ90" s="25" t="s">
        <v>758</v>
      </c>
      <c r="MS90" s="27"/>
      <c r="MT90" s="27">
        <v>0</v>
      </c>
      <c r="MW90" t="str">
        <f t="shared" si="205"/>
        <v>Déjeuner à midi au triangle d'or</v>
      </c>
      <c r="MY90" s="27">
        <f t="shared" si="206"/>
        <v>0</v>
      </c>
      <c r="MZ90" s="65">
        <f t="shared" si="206"/>
        <v>0</v>
      </c>
      <c r="NC90" t="str">
        <f t="shared" si="207"/>
        <v>Déjeuner à midi au triangle d'or</v>
      </c>
      <c r="NE90" s="27">
        <f t="shared" si="208"/>
        <v>0</v>
      </c>
      <c r="NF90" s="65">
        <f t="shared" si="208"/>
        <v>0</v>
      </c>
      <c r="NI90" t="str">
        <f t="shared" si="209"/>
        <v>Déjeuner à midi au triangle d'or</v>
      </c>
      <c r="NK90" s="27">
        <f t="shared" si="210"/>
        <v>0</v>
      </c>
      <c r="NL90" s="65">
        <f t="shared" si="210"/>
        <v>0</v>
      </c>
      <c r="NN90" t="s">
        <v>507</v>
      </c>
      <c r="NP90" s="27">
        <v>1600</v>
      </c>
      <c r="NQ90" s="65">
        <v>0</v>
      </c>
      <c r="NT90" t="str">
        <f t="shared" si="211"/>
        <v>naview prasingh</v>
      </c>
      <c r="NV90" s="27">
        <f t="shared" si="212"/>
        <v>1600</v>
      </c>
      <c r="NW90" s="65">
        <f t="shared" si="212"/>
        <v>0</v>
      </c>
      <c r="NZ90" t="str">
        <f t="shared" si="213"/>
        <v>naview prasingh</v>
      </c>
      <c r="OB90" s="27">
        <f t="shared" si="214"/>
        <v>1600</v>
      </c>
      <c r="OC90" s="65">
        <f t="shared" si="214"/>
        <v>0</v>
      </c>
      <c r="OF90" t="str">
        <f t="shared" si="215"/>
        <v>naview prasingh</v>
      </c>
      <c r="OH90" s="27">
        <f t="shared" si="216"/>
        <v>1600</v>
      </c>
      <c r="OI90" s="65">
        <f t="shared" si="216"/>
        <v>0</v>
      </c>
      <c r="OL90" s="25" t="s">
        <v>554</v>
      </c>
      <c r="ON90" s="27">
        <v>1200</v>
      </c>
      <c r="OO90" s="27">
        <v>0</v>
      </c>
      <c r="OR90" t="str">
        <f t="shared" si="217"/>
        <v>Hôtel Khao Sok Jungle Resort</v>
      </c>
      <c r="OT90" s="27">
        <f t="shared" si="218"/>
        <v>1200</v>
      </c>
      <c r="OU90" s="65">
        <f t="shared" si="218"/>
        <v>0</v>
      </c>
      <c r="OX90" t="str">
        <f t="shared" si="219"/>
        <v>Hôtel Khao Sok Jungle Resort</v>
      </c>
      <c r="OZ90" s="27">
        <f t="shared" si="220"/>
        <v>1200</v>
      </c>
      <c r="PA90" s="65">
        <f t="shared" si="220"/>
        <v>0</v>
      </c>
      <c r="PD90" t="str">
        <f t="shared" si="221"/>
        <v>Hôtel Khao Sok Jungle Resort</v>
      </c>
      <c r="PF90" s="27">
        <f t="shared" si="222"/>
        <v>1200</v>
      </c>
      <c r="PG90" s="65">
        <f t="shared" si="222"/>
        <v>0</v>
      </c>
      <c r="PI90" t="s">
        <v>593</v>
      </c>
      <c r="PJ90" t="s">
        <v>759</v>
      </c>
      <c r="PL90">
        <v>300</v>
      </c>
      <c r="PM90">
        <v>1700</v>
      </c>
      <c r="PO90" t="s">
        <v>632</v>
      </c>
      <c r="PP90" t="str">
        <f t="shared" si="223"/>
        <v>Départ 8h pour Maha Sawat</v>
      </c>
      <c r="PR90">
        <f t="shared" si="224"/>
        <v>300</v>
      </c>
      <c r="PS90">
        <f t="shared" si="224"/>
        <v>1700</v>
      </c>
      <c r="PU90" t="s">
        <v>632</v>
      </c>
      <c r="PV90" t="str">
        <f t="shared" si="225"/>
        <v>Départ 8h pour Maha Sawat</v>
      </c>
      <c r="PX90">
        <f t="shared" si="226"/>
        <v>300</v>
      </c>
      <c r="PY90">
        <f t="shared" si="226"/>
        <v>1700</v>
      </c>
      <c r="QA90" t="s">
        <v>632</v>
      </c>
      <c r="QB90" t="str">
        <f t="shared" si="227"/>
        <v>Départ 8h pour Maha Sawat</v>
      </c>
      <c r="QD90">
        <f t="shared" si="228"/>
        <v>300</v>
      </c>
      <c r="QE90">
        <f t="shared" si="228"/>
        <v>1700</v>
      </c>
      <c r="QH90" t="s">
        <v>367</v>
      </c>
      <c r="QI90" s="27"/>
      <c r="QJ90" s="27"/>
      <c r="QN90" t="str">
        <f t="shared" si="229"/>
        <v xml:space="preserve">nuit chez l'habitant  </v>
      </c>
      <c r="QO90">
        <f t="shared" si="229"/>
        <v>0</v>
      </c>
      <c r="QP90">
        <f t="shared" si="229"/>
        <v>0</v>
      </c>
      <c r="QT90" t="str">
        <f t="shared" si="230"/>
        <v xml:space="preserve">nuit chez l'habitant  </v>
      </c>
      <c r="QU90">
        <f t="shared" si="230"/>
        <v>0</v>
      </c>
      <c r="QV90">
        <f t="shared" si="231"/>
        <v>0</v>
      </c>
      <c r="QZ90" t="str">
        <f t="shared" si="232"/>
        <v xml:space="preserve">nuit chez l'habitant  </v>
      </c>
      <c r="RA90">
        <f t="shared" si="232"/>
        <v>0</v>
      </c>
      <c r="RB90">
        <f t="shared" si="233"/>
        <v>0</v>
      </c>
      <c r="RE90" s="27"/>
      <c r="RF90" s="27"/>
      <c r="RI90">
        <f t="shared" si="234"/>
        <v>0</v>
      </c>
      <c r="RJ90">
        <f t="shared" si="234"/>
        <v>0</v>
      </c>
      <c r="RK90">
        <f t="shared" si="234"/>
        <v>0</v>
      </c>
      <c r="RN90">
        <f t="shared" si="235"/>
        <v>0</v>
      </c>
      <c r="RO90">
        <f t="shared" si="235"/>
        <v>0</v>
      </c>
      <c r="RP90">
        <f t="shared" si="235"/>
        <v>0</v>
      </c>
      <c r="RS90">
        <f t="shared" si="236"/>
        <v>0</v>
      </c>
      <c r="RT90">
        <f t="shared" si="236"/>
        <v>0</v>
      </c>
      <c r="RU90">
        <f t="shared" si="236"/>
        <v>0</v>
      </c>
      <c r="RW90" s="25" t="s">
        <v>500</v>
      </c>
      <c r="RX90">
        <v>1000</v>
      </c>
      <c r="SA90">
        <f t="shared" si="237"/>
        <v>0</v>
      </c>
      <c r="SB90" t="str">
        <f t="shared" si="237"/>
        <v>Hotel Phurua view</v>
      </c>
      <c r="SC90">
        <f t="shared" si="237"/>
        <v>1000</v>
      </c>
      <c r="SD90">
        <f t="shared" si="237"/>
        <v>0</v>
      </c>
      <c r="SF90">
        <f t="shared" si="238"/>
        <v>0</v>
      </c>
      <c r="SG90" t="str">
        <f t="shared" si="238"/>
        <v>Hotel Phurua view</v>
      </c>
      <c r="SH90">
        <f t="shared" si="238"/>
        <v>1000</v>
      </c>
      <c r="SI90">
        <f t="shared" si="238"/>
        <v>0</v>
      </c>
      <c r="SK90">
        <f t="shared" si="239"/>
        <v>0</v>
      </c>
      <c r="SL90" t="str">
        <f t="shared" si="239"/>
        <v>Hotel Phurua view</v>
      </c>
      <c r="SM90">
        <f t="shared" si="239"/>
        <v>1000</v>
      </c>
      <c r="SN90">
        <f t="shared" si="239"/>
        <v>0</v>
      </c>
      <c r="SR90" t="s">
        <v>360</v>
      </c>
      <c r="SW90" t="str">
        <f t="shared" si="240"/>
        <v>Buffles dans la campagne</v>
      </c>
      <c r="SX90">
        <f t="shared" si="240"/>
        <v>0</v>
      </c>
      <c r="SY90">
        <f t="shared" si="240"/>
        <v>0</v>
      </c>
      <c r="TB90" t="str">
        <f t="shared" si="241"/>
        <v>Buffles dans la campagne</v>
      </c>
      <c r="TC90">
        <f t="shared" si="241"/>
        <v>0</v>
      </c>
      <c r="TD90">
        <f t="shared" si="241"/>
        <v>0</v>
      </c>
      <c r="TG90" t="str">
        <f t="shared" si="242"/>
        <v>Buffles dans la campagne</v>
      </c>
      <c r="TH90">
        <f t="shared" si="242"/>
        <v>0</v>
      </c>
      <c r="TI90">
        <f t="shared" si="242"/>
        <v>0</v>
      </c>
    </row>
    <row r="91" spans="2:529" x14ac:dyDescent="0.25">
      <c r="B91" s="26" t="s">
        <v>760</v>
      </c>
      <c r="C91" s="26"/>
      <c r="D91" s="26" t="s">
        <v>748</v>
      </c>
      <c r="E91" s="26"/>
      <c r="F91" s="72">
        <f>+(G79/6)+(($C$98)/6)+(F86/2)</f>
        <v>1488.5156816666665</v>
      </c>
      <c r="G91" s="27">
        <f t="shared" si="243"/>
        <v>57716.777109990944</v>
      </c>
      <c r="H91" s="27"/>
      <c r="J91" s="26" t="s">
        <v>760</v>
      </c>
      <c r="K91" s="26"/>
      <c r="L91" s="26" t="s">
        <v>748</v>
      </c>
      <c r="M91" s="26"/>
      <c r="N91" s="72">
        <f>+(O79/6)+(($C$98)/6)+(N86/2)</f>
        <v>1303.0941783333335</v>
      </c>
      <c r="O91" s="27">
        <f>+N91*$C$1</f>
        <v>50527.110443324294</v>
      </c>
      <c r="P91" s="27"/>
      <c r="R91" s="26" t="s">
        <v>760</v>
      </c>
      <c r="S91" s="26"/>
      <c r="T91" s="26" t="s">
        <v>748</v>
      </c>
      <c r="U91" s="26"/>
      <c r="V91" s="72">
        <f>+(W79/6)+(($C$98)/6)+(V86/2)</f>
        <v>1139.1643416666666</v>
      </c>
      <c r="W91" s="27"/>
      <c r="X91" s="27"/>
      <c r="Z91" s="26" t="s">
        <v>760</v>
      </c>
      <c r="AA91" s="26"/>
      <c r="AB91" s="26" t="s">
        <v>748</v>
      </c>
      <c r="AC91" s="26"/>
      <c r="AD91" s="72">
        <f>+(AE79/6)+(($C$98)/6)+(AD86/2)</f>
        <v>975.2345049999999</v>
      </c>
      <c r="AE91" s="27"/>
      <c r="AG91" s="26" t="s">
        <v>654</v>
      </c>
      <c r="AH91" s="26"/>
      <c r="AI91" s="26"/>
      <c r="AJ91" s="72">
        <v>0</v>
      </c>
      <c r="AK91" s="27"/>
      <c r="AM91" s="26" t="s">
        <v>654</v>
      </c>
      <c r="AN91" s="26"/>
      <c r="AO91" s="26"/>
      <c r="AP91" s="72">
        <f>+AJ91</f>
        <v>0</v>
      </c>
      <c r="AQ91" s="72"/>
      <c r="AS91" s="26" t="s">
        <v>654</v>
      </c>
      <c r="AT91" s="26"/>
      <c r="AU91" s="26"/>
      <c r="AV91" s="72">
        <f>+AJ91</f>
        <v>0</v>
      </c>
      <c r="AW91" s="72"/>
      <c r="AY91" s="26" t="s">
        <v>654</v>
      </c>
      <c r="AZ91" s="26"/>
      <c r="BA91" s="26"/>
      <c r="BB91" s="72">
        <f>+AJ91</f>
        <v>0</v>
      </c>
      <c r="BC91" s="72"/>
      <c r="BE91" t="s">
        <v>483</v>
      </c>
      <c r="BG91">
        <v>0</v>
      </c>
      <c r="BI91" t="str">
        <f t="shared" si="149"/>
        <v/>
      </c>
      <c r="BJ91" t="str">
        <f t="shared" si="150"/>
        <v>Dîner en ville</v>
      </c>
      <c r="BK91" s="27">
        <f t="shared" si="150"/>
        <v>0</v>
      </c>
      <c r="BL91" s="27">
        <f t="shared" si="150"/>
        <v>0</v>
      </c>
      <c r="BN91" t="str">
        <f t="shared" si="151"/>
        <v/>
      </c>
      <c r="BO91" t="str">
        <f t="shared" si="151"/>
        <v>Dîner en ville</v>
      </c>
      <c r="BP91" s="27">
        <f t="shared" si="151"/>
        <v>0</v>
      </c>
      <c r="BQ91" s="27">
        <f t="shared" si="129"/>
        <v>0</v>
      </c>
      <c r="BS91" s="27" t="str">
        <f t="shared" si="152"/>
        <v/>
      </c>
      <c r="BT91" t="str">
        <f t="shared" si="152"/>
        <v>Dîner en ville</v>
      </c>
      <c r="BU91" s="27">
        <f t="shared" si="152"/>
        <v>0</v>
      </c>
      <c r="BV91" s="27">
        <f t="shared" si="130"/>
        <v>0</v>
      </c>
      <c r="BX91" t="s">
        <v>547</v>
      </c>
      <c r="BZ91">
        <v>0</v>
      </c>
      <c r="CA91" s="65"/>
      <c r="CB91" t="str">
        <f t="shared" si="153"/>
        <v/>
      </c>
      <c r="CC91" t="str">
        <f t="shared" si="154"/>
        <v>Dîner aéroport</v>
      </c>
      <c r="CD91" s="27">
        <f t="shared" si="154"/>
        <v>0</v>
      </c>
      <c r="CE91" s="27">
        <f t="shared" si="154"/>
        <v>0</v>
      </c>
      <c r="CF91" s="27"/>
      <c r="CG91" t="str">
        <f t="shared" si="155"/>
        <v/>
      </c>
      <c r="CH91" t="str">
        <f t="shared" si="155"/>
        <v>Dîner aéroport</v>
      </c>
      <c r="CI91" s="27">
        <f t="shared" si="156"/>
        <v>0</v>
      </c>
      <c r="CJ91" s="27">
        <f t="shared" si="157"/>
        <v>0</v>
      </c>
      <c r="CK91" s="27"/>
      <c r="CL91" t="str">
        <f t="shared" si="158"/>
        <v/>
      </c>
      <c r="CM91" t="str">
        <f t="shared" si="158"/>
        <v>Dîner aéroport</v>
      </c>
      <c r="CN91" s="27">
        <f t="shared" si="158"/>
        <v>0</v>
      </c>
      <c r="CO91" s="27">
        <f t="shared" si="131"/>
        <v>0</v>
      </c>
      <c r="CP91" s="27"/>
      <c r="CR91" t="s">
        <v>482</v>
      </c>
      <c r="CS91" s="27">
        <v>900</v>
      </c>
      <c r="CT91" s="27">
        <v>400</v>
      </c>
      <c r="CV91" t="str">
        <f t="shared" si="159"/>
        <v/>
      </c>
      <c r="CW91" t="str">
        <f t="shared" si="160"/>
        <v>à midi : départ pour la croisière visite des îles</v>
      </c>
      <c r="CX91" s="27">
        <f t="shared" si="160"/>
        <v>900</v>
      </c>
      <c r="CY91" s="27">
        <f t="shared" si="160"/>
        <v>400</v>
      </c>
      <c r="DA91" t="str">
        <f t="shared" si="161"/>
        <v/>
      </c>
      <c r="DB91" t="str">
        <f t="shared" si="162"/>
        <v>à midi : départ pour la croisière visite des îles</v>
      </c>
      <c r="DC91" s="27">
        <f t="shared" si="162"/>
        <v>900</v>
      </c>
      <c r="DD91" s="27">
        <f t="shared" si="162"/>
        <v>400</v>
      </c>
      <c r="DF91" t="str">
        <f t="shared" si="163"/>
        <v/>
      </c>
      <c r="DG91" t="str">
        <f t="shared" si="164"/>
        <v>à midi : départ pour la croisière visite des îles</v>
      </c>
      <c r="DH91" s="27">
        <f t="shared" si="164"/>
        <v>900</v>
      </c>
      <c r="DI91" s="27">
        <f t="shared" si="164"/>
        <v>400</v>
      </c>
      <c r="DL91" t="s">
        <v>473</v>
      </c>
      <c r="DM91" s="27">
        <v>1822.5</v>
      </c>
      <c r="DN91" s="27">
        <v>0</v>
      </c>
      <c r="DP91" t="str">
        <f t="shared" si="165"/>
        <v/>
      </c>
      <c r="DQ91" t="str">
        <f t="shared" si="166"/>
        <v>Luang Prabang River Lodge 2</v>
      </c>
      <c r="DR91" s="27">
        <f t="shared" si="166"/>
        <v>1822.5</v>
      </c>
      <c r="DS91" s="27">
        <f t="shared" si="166"/>
        <v>0</v>
      </c>
      <c r="DU91" t="str">
        <f t="shared" si="167"/>
        <v/>
      </c>
      <c r="DV91" t="str">
        <f t="shared" si="167"/>
        <v>Luang Prabang River Lodge 2</v>
      </c>
      <c r="DW91" s="27">
        <f t="shared" si="167"/>
        <v>1822.5</v>
      </c>
      <c r="DX91" s="27">
        <f t="shared" si="132"/>
        <v>0</v>
      </c>
      <c r="DZ91" t="str">
        <f t="shared" si="168"/>
        <v/>
      </c>
      <c r="EA91" t="str">
        <f t="shared" si="168"/>
        <v>Luang Prabang River Lodge 2</v>
      </c>
      <c r="EB91" s="27">
        <f t="shared" si="168"/>
        <v>1822.5</v>
      </c>
      <c r="EC91" s="27">
        <f t="shared" si="133"/>
        <v>0</v>
      </c>
      <c r="EF91" s="26" t="s">
        <v>689</v>
      </c>
      <c r="EG91" s="72"/>
      <c r="EH91" s="72">
        <f>+EH90*EH89*11</f>
        <v>2200</v>
      </c>
      <c r="EI91" s="27"/>
      <c r="EK91" s="26" t="s">
        <v>689</v>
      </c>
      <c r="EL91" s="72"/>
      <c r="EM91" s="72">
        <f>+EM90*EM89*11</f>
        <v>1650</v>
      </c>
      <c r="EP91" s="26" t="s">
        <v>689</v>
      </c>
      <c r="EQ91" s="72"/>
      <c r="ER91" s="72">
        <f>+ER90*ER89*11</f>
        <v>1100</v>
      </c>
      <c r="EU91" s="26" t="s">
        <v>689</v>
      </c>
      <c r="EV91" s="72"/>
      <c r="EW91" s="72">
        <f>+EW90*EW89*11</f>
        <v>550</v>
      </c>
      <c r="EZ91" t="s">
        <v>702</v>
      </c>
      <c r="FD91" t="str">
        <f t="shared" si="169"/>
        <v/>
      </c>
      <c r="FE91" t="str">
        <f t="shared" si="170"/>
        <v>Arrivée 17h à l'hôtel</v>
      </c>
      <c r="FF91" s="27">
        <f t="shared" si="170"/>
        <v>0</v>
      </c>
      <c r="FG91" s="27">
        <f t="shared" si="170"/>
        <v>0</v>
      </c>
      <c r="FI91" t="str">
        <f t="shared" si="171"/>
        <v/>
      </c>
      <c r="FJ91" t="str">
        <f t="shared" si="171"/>
        <v>Arrivée 17h à l'hôtel</v>
      </c>
      <c r="FK91" s="27">
        <f t="shared" si="171"/>
        <v>0</v>
      </c>
      <c r="FL91" s="27">
        <f t="shared" si="134"/>
        <v>0</v>
      </c>
      <c r="FN91" t="str">
        <f t="shared" si="172"/>
        <v/>
      </c>
      <c r="FO91" t="str">
        <f t="shared" si="172"/>
        <v>Arrivée 17h à l'hôtel</v>
      </c>
      <c r="FP91" s="27">
        <f t="shared" si="172"/>
        <v>0</v>
      </c>
      <c r="FQ91" s="27">
        <f t="shared" si="135"/>
        <v>0</v>
      </c>
      <c r="FS91" t="s">
        <v>702</v>
      </c>
      <c r="FW91" t="str">
        <f t="shared" si="173"/>
        <v/>
      </c>
      <c r="FX91" t="str">
        <f t="shared" si="174"/>
        <v>Arrivée 17h à l'hôtel</v>
      </c>
      <c r="FY91" s="27">
        <f t="shared" si="174"/>
        <v>0</v>
      </c>
      <c r="FZ91" s="27">
        <f t="shared" si="174"/>
        <v>0</v>
      </c>
      <c r="GB91" t="str">
        <f t="shared" si="175"/>
        <v/>
      </c>
      <c r="GC91" t="str">
        <f t="shared" si="175"/>
        <v>Arrivée 17h à l'hôtel</v>
      </c>
      <c r="GD91" s="27">
        <f t="shared" si="175"/>
        <v>0</v>
      </c>
      <c r="GE91" s="27">
        <f t="shared" si="136"/>
        <v>0</v>
      </c>
      <c r="GG91" t="str">
        <f t="shared" si="176"/>
        <v/>
      </c>
      <c r="GH91" t="str">
        <f t="shared" si="176"/>
        <v>Arrivée 17h à l'hôtel</v>
      </c>
      <c r="GI91" s="27">
        <f t="shared" si="176"/>
        <v>0</v>
      </c>
      <c r="GJ91" s="27">
        <f t="shared" si="137"/>
        <v>0</v>
      </c>
      <c r="GL91" t="s">
        <v>702</v>
      </c>
      <c r="GP91" t="str">
        <f t="shared" si="177"/>
        <v/>
      </c>
      <c r="GQ91" t="str">
        <f t="shared" si="178"/>
        <v>Arrivée 17h à l'hôtel</v>
      </c>
      <c r="GR91" s="27">
        <f t="shared" si="178"/>
        <v>0</v>
      </c>
      <c r="GS91" s="27">
        <f t="shared" si="178"/>
        <v>0</v>
      </c>
      <c r="GU91" t="str">
        <f t="shared" si="179"/>
        <v/>
      </c>
      <c r="GV91" t="str">
        <f t="shared" si="179"/>
        <v>Arrivée 17h à l'hôtel</v>
      </c>
      <c r="GW91" s="27">
        <f t="shared" si="179"/>
        <v>0</v>
      </c>
      <c r="GX91" s="27">
        <f t="shared" si="138"/>
        <v>0</v>
      </c>
      <c r="GZ91" t="str">
        <f t="shared" si="180"/>
        <v/>
      </c>
      <c r="HA91" t="str">
        <f t="shared" si="180"/>
        <v>Arrivée 17h à l'hôtel</v>
      </c>
      <c r="HB91" s="27">
        <f t="shared" si="180"/>
        <v>0</v>
      </c>
      <c r="HC91" s="27">
        <f t="shared" si="139"/>
        <v>0</v>
      </c>
      <c r="HE91" t="s">
        <v>761</v>
      </c>
      <c r="HF91" s="27"/>
      <c r="HG91" s="27">
        <v>2700</v>
      </c>
      <c r="HI91" t="str">
        <f t="shared" si="181"/>
        <v/>
      </c>
      <c r="HJ91" t="str">
        <f t="shared" si="182"/>
        <v>Van de Nongkhai à Vientiane compris passage douane</v>
      </c>
      <c r="HK91">
        <f t="shared" si="182"/>
        <v>0</v>
      </c>
      <c r="HL91">
        <f t="shared" si="182"/>
        <v>2700</v>
      </c>
      <c r="HN91" t="str">
        <f t="shared" si="183"/>
        <v/>
      </c>
      <c r="HO91" t="str">
        <f t="shared" si="183"/>
        <v>Van de Nongkhai à Vientiane compris passage douane</v>
      </c>
      <c r="HP91">
        <f t="shared" si="183"/>
        <v>0</v>
      </c>
      <c r="HQ91">
        <f t="shared" si="140"/>
        <v>2700</v>
      </c>
      <c r="HS91" t="str">
        <f t="shared" si="184"/>
        <v/>
      </c>
      <c r="HT91" t="str">
        <f t="shared" si="184"/>
        <v>Van de Nongkhai à Vientiane compris passage douane</v>
      </c>
      <c r="HU91">
        <f t="shared" si="184"/>
        <v>0</v>
      </c>
      <c r="HV91">
        <f t="shared" si="141"/>
        <v>2700</v>
      </c>
      <c r="HX91" t="s">
        <v>761</v>
      </c>
      <c r="HY91" s="27"/>
      <c r="HZ91" s="27">
        <v>2700</v>
      </c>
      <c r="IB91" t="str">
        <f t="shared" si="185"/>
        <v/>
      </c>
      <c r="IC91" t="str">
        <f t="shared" si="186"/>
        <v>Van de Nongkhai à Vientiane compris passage douane</v>
      </c>
      <c r="ID91">
        <f t="shared" si="186"/>
        <v>0</v>
      </c>
      <c r="IE91">
        <f t="shared" si="186"/>
        <v>2700</v>
      </c>
      <c r="IG91" t="str">
        <f t="shared" si="187"/>
        <v/>
      </c>
      <c r="IH91" t="str">
        <f t="shared" si="188"/>
        <v>Van de Nongkhai à Vientiane compris passage douane</v>
      </c>
      <c r="II91">
        <f t="shared" si="188"/>
        <v>0</v>
      </c>
      <c r="IJ91">
        <f t="shared" si="188"/>
        <v>2700</v>
      </c>
      <c r="IL91" t="str">
        <f t="shared" si="189"/>
        <v/>
      </c>
      <c r="IM91" t="str">
        <f t="shared" si="190"/>
        <v>Van de Nongkhai à Vientiane compris passage douane</v>
      </c>
      <c r="IN91">
        <f t="shared" si="190"/>
        <v>0</v>
      </c>
      <c r="IO91">
        <f t="shared" si="190"/>
        <v>2700</v>
      </c>
      <c r="JW91" t="s">
        <v>700</v>
      </c>
      <c r="JX91" s="25" t="s">
        <v>715</v>
      </c>
      <c r="KA91" s="27"/>
      <c r="KB91" s="27"/>
      <c r="KC91" t="s">
        <v>700</v>
      </c>
      <c r="KD91" s="25" t="s">
        <v>762</v>
      </c>
      <c r="KF91" s="27">
        <f t="shared" si="197"/>
        <v>0</v>
      </c>
      <c r="KG91" s="65">
        <f t="shared" si="197"/>
        <v>0</v>
      </c>
      <c r="KI91" t="s">
        <v>700</v>
      </c>
      <c r="KJ91" s="25" t="s">
        <v>762</v>
      </c>
      <c r="KL91" s="27">
        <f t="shared" si="198"/>
        <v>0</v>
      </c>
      <c r="KM91" s="65">
        <f t="shared" si="198"/>
        <v>0</v>
      </c>
      <c r="KO91" t="s">
        <v>700</v>
      </c>
      <c r="KP91" s="25" t="s">
        <v>762</v>
      </c>
      <c r="KR91" s="27">
        <f t="shared" si="199"/>
        <v>0</v>
      </c>
      <c r="KS91" s="65">
        <f t="shared" si="199"/>
        <v>0</v>
      </c>
      <c r="KU91" t="s">
        <v>593</v>
      </c>
      <c r="KV91" t="s">
        <v>258</v>
      </c>
      <c r="KX91" s="27">
        <v>50</v>
      </c>
      <c r="KY91" s="27">
        <v>30</v>
      </c>
      <c r="KZ91" s="27"/>
      <c r="LA91" t="s">
        <v>564</v>
      </c>
      <c r="LB91" t="s">
        <v>258</v>
      </c>
      <c r="LD91" s="27">
        <f t="shared" si="123"/>
        <v>50</v>
      </c>
      <c r="LE91" s="65">
        <f t="shared" si="123"/>
        <v>30</v>
      </c>
      <c r="LG91" t="s">
        <v>564</v>
      </c>
      <c r="LH91" t="str">
        <f t="shared" si="200"/>
        <v>Départ à 8h30 pour Don Suthep + wat Phalat</v>
      </c>
      <c r="LJ91" s="27">
        <f t="shared" si="124"/>
        <v>50</v>
      </c>
      <c r="LK91" s="65">
        <f t="shared" si="124"/>
        <v>30</v>
      </c>
      <c r="LM91" t="s">
        <v>564</v>
      </c>
      <c r="LN91" t="str">
        <f t="shared" si="201"/>
        <v>Départ à 8h30 pour Don Suthep + wat Phalat</v>
      </c>
      <c r="LP91" s="27">
        <f t="shared" si="125"/>
        <v>50</v>
      </c>
      <c r="LQ91" s="65">
        <f t="shared" si="125"/>
        <v>30</v>
      </c>
      <c r="LS91" t="s">
        <v>593</v>
      </c>
      <c r="LT91" t="s">
        <v>258</v>
      </c>
      <c r="LV91" s="27">
        <v>50</v>
      </c>
      <c r="LW91" s="27">
        <v>30</v>
      </c>
      <c r="LX91" s="27"/>
      <c r="LY91" t="s">
        <v>593</v>
      </c>
      <c r="LZ91" t="str">
        <f t="shared" si="202"/>
        <v>Départ à 8h30 pour Don Suthep + wat Phalat</v>
      </c>
      <c r="MB91" s="27">
        <f t="shared" si="126"/>
        <v>50</v>
      </c>
      <c r="MC91" s="65">
        <f t="shared" si="126"/>
        <v>30</v>
      </c>
      <c r="ME91" t="s">
        <v>593</v>
      </c>
      <c r="MF91" t="str">
        <f t="shared" si="203"/>
        <v>Départ à 8h30 pour Don Suthep + wat Phalat</v>
      </c>
      <c r="MH91" s="27">
        <f t="shared" si="127"/>
        <v>50</v>
      </c>
      <c r="MI91" s="65">
        <f t="shared" si="127"/>
        <v>30</v>
      </c>
      <c r="MK91" t="s">
        <v>593</v>
      </c>
      <c r="ML91" t="str">
        <f t="shared" si="204"/>
        <v>Départ à 8h30 pour Don Suthep + wat Phalat</v>
      </c>
      <c r="MN91" s="27">
        <f t="shared" si="128"/>
        <v>50</v>
      </c>
      <c r="MO91" s="65">
        <f t="shared" si="128"/>
        <v>30</v>
      </c>
      <c r="MQ91" s="25" t="s">
        <v>300</v>
      </c>
      <c r="MS91" s="27"/>
      <c r="MT91" s="27"/>
      <c r="MW91" t="str">
        <f t="shared" si="205"/>
        <v>Départ à 13h pour Choui Fong</v>
      </c>
      <c r="MY91" s="27">
        <f t="shared" si="206"/>
        <v>0</v>
      </c>
      <c r="MZ91" s="65">
        <f t="shared" si="206"/>
        <v>0</v>
      </c>
      <c r="NC91" t="str">
        <f t="shared" si="207"/>
        <v>Départ à 13h pour Choui Fong</v>
      </c>
      <c r="NE91" s="27">
        <f t="shared" si="208"/>
        <v>0</v>
      </c>
      <c r="NF91" s="65">
        <f t="shared" si="208"/>
        <v>0</v>
      </c>
      <c r="NI91" t="str">
        <f t="shared" si="209"/>
        <v>Départ à 13h pour Choui Fong</v>
      </c>
      <c r="NK91" s="27">
        <f t="shared" si="210"/>
        <v>0</v>
      </c>
      <c r="NL91" s="65">
        <f t="shared" si="210"/>
        <v>0</v>
      </c>
      <c r="NN91" s="25" t="s">
        <v>622</v>
      </c>
      <c r="NP91" s="27"/>
      <c r="NQ91" s="65">
        <v>0</v>
      </c>
      <c r="NT91" t="str">
        <f t="shared" si="211"/>
        <v>Déjeuner et dîner teeda 2j</v>
      </c>
      <c r="NV91" s="27">
        <f t="shared" si="212"/>
        <v>0</v>
      </c>
      <c r="NW91" s="65">
        <f t="shared" si="212"/>
        <v>0</v>
      </c>
      <c r="NZ91" t="str">
        <f t="shared" si="213"/>
        <v>Déjeuner et dîner teeda 2j</v>
      </c>
      <c r="OB91" s="27">
        <f t="shared" si="214"/>
        <v>0</v>
      </c>
      <c r="OC91" s="65">
        <f t="shared" si="214"/>
        <v>0</v>
      </c>
      <c r="OF91" t="str">
        <f t="shared" si="215"/>
        <v>Déjeuner et dîner teeda 2j</v>
      </c>
      <c r="OH91" s="27">
        <f t="shared" si="216"/>
        <v>0</v>
      </c>
      <c r="OI91" s="65">
        <f t="shared" si="216"/>
        <v>0</v>
      </c>
      <c r="OK91" t="s">
        <v>700</v>
      </c>
      <c r="OL91" s="25" t="s">
        <v>636</v>
      </c>
      <c r="OO91" s="27"/>
      <c r="OQ91" t="s">
        <v>700</v>
      </c>
      <c r="OR91" t="str">
        <f t="shared" si="217"/>
        <v>Départ à 8h pour krabi (port de Lam Kruat Pier)</v>
      </c>
      <c r="OT91" s="27">
        <f t="shared" si="218"/>
        <v>0</v>
      </c>
      <c r="OU91" s="65">
        <f t="shared" si="218"/>
        <v>0</v>
      </c>
      <c r="OW91" t="s">
        <v>700</v>
      </c>
      <c r="OX91" t="str">
        <f t="shared" si="219"/>
        <v>Départ à 8h pour krabi (port de Lam Kruat Pier)</v>
      </c>
      <c r="OZ91" s="27">
        <f t="shared" si="220"/>
        <v>0</v>
      </c>
      <c r="PA91" s="65">
        <f t="shared" si="220"/>
        <v>0</v>
      </c>
      <c r="PC91" t="s">
        <v>700</v>
      </c>
      <c r="PD91" t="str">
        <f t="shared" si="221"/>
        <v>Départ à 8h pour krabi (port de Lam Kruat Pier)</v>
      </c>
      <c r="PF91" s="27">
        <f t="shared" si="222"/>
        <v>0</v>
      </c>
      <c r="PG91" s="65">
        <f t="shared" si="222"/>
        <v>0</v>
      </c>
      <c r="PJ91" t="s">
        <v>263</v>
      </c>
      <c r="PM91">
        <v>3500</v>
      </c>
      <c r="PP91" t="str">
        <f t="shared" si="223"/>
        <v>Van à la journée</v>
      </c>
      <c r="PR91">
        <f t="shared" si="224"/>
        <v>0</v>
      </c>
      <c r="PS91">
        <f t="shared" si="224"/>
        <v>3500</v>
      </c>
      <c r="PV91" t="str">
        <f t="shared" si="225"/>
        <v>Van à la journée</v>
      </c>
      <c r="PX91">
        <f t="shared" si="226"/>
        <v>0</v>
      </c>
      <c r="PY91">
        <f t="shared" si="226"/>
        <v>3500</v>
      </c>
      <c r="QB91" t="str">
        <f t="shared" si="227"/>
        <v>Van à la journée</v>
      </c>
      <c r="QD91">
        <f t="shared" si="228"/>
        <v>0</v>
      </c>
      <c r="QE91">
        <f t="shared" si="228"/>
        <v>3500</v>
      </c>
      <c r="QG91" t="s">
        <v>664</v>
      </c>
      <c r="QH91" t="s">
        <v>763</v>
      </c>
      <c r="QI91" s="27"/>
      <c r="QJ91" s="27"/>
      <c r="QM91" t="s">
        <v>664</v>
      </c>
      <c r="QN91" t="str">
        <f t="shared" si="229"/>
        <v>Baignade éléphants</v>
      </c>
      <c r="QO91">
        <f t="shared" si="229"/>
        <v>0</v>
      </c>
      <c r="QP91">
        <f t="shared" si="229"/>
        <v>0</v>
      </c>
      <c r="QS91" t="s">
        <v>664</v>
      </c>
      <c r="QT91" t="str">
        <f t="shared" si="230"/>
        <v>Baignade éléphants</v>
      </c>
      <c r="QU91">
        <f t="shared" si="230"/>
        <v>0</v>
      </c>
      <c r="QV91">
        <f t="shared" si="231"/>
        <v>0</v>
      </c>
      <c r="QY91" t="s">
        <v>664</v>
      </c>
      <c r="QZ91" t="str">
        <f t="shared" si="232"/>
        <v>Baignade éléphants</v>
      </c>
      <c r="RA91">
        <f t="shared" si="232"/>
        <v>0</v>
      </c>
      <c r="RB91">
        <f t="shared" si="233"/>
        <v>0</v>
      </c>
      <c r="RE91" s="27"/>
      <c r="RF91" s="27"/>
      <c r="RI91">
        <f t="shared" si="234"/>
        <v>0</v>
      </c>
      <c r="RJ91">
        <f t="shared" si="234"/>
        <v>0</v>
      </c>
      <c r="RK91">
        <f t="shared" si="234"/>
        <v>0</v>
      </c>
      <c r="RN91">
        <f t="shared" si="235"/>
        <v>0</v>
      </c>
      <c r="RO91">
        <f t="shared" si="235"/>
        <v>0</v>
      </c>
      <c r="RP91">
        <f t="shared" si="235"/>
        <v>0</v>
      </c>
      <c r="RS91">
        <f t="shared" si="236"/>
        <v>0</v>
      </c>
      <c r="RT91">
        <f t="shared" si="236"/>
        <v>0</v>
      </c>
      <c r="RU91">
        <f t="shared" si="236"/>
        <v>0</v>
      </c>
      <c r="RW91" t="s">
        <v>263</v>
      </c>
      <c r="RX91" s="65"/>
      <c r="RY91" s="65">
        <v>3500</v>
      </c>
      <c r="SA91">
        <f t="shared" si="237"/>
        <v>0</v>
      </c>
      <c r="SB91" t="str">
        <f t="shared" si="237"/>
        <v>Van à la journée</v>
      </c>
      <c r="SC91">
        <f t="shared" si="237"/>
        <v>0</v>
      </c>
      <c r="SD91">
        <f t="shared" si="237"/>
        <v>3500</v>
      </c>
      <c r="SF91">
        <f t="shared" si="238"/>
        <v>0</v>
      </c>
      <c r="SG91" t="str">
        <f t="shared" si="238"/>
        <v>Van à la journée</v>
      </c>
      <c r="SH91">
        <f t="shared" si="238"/>
        <v>0</v>
      </c>
      <c r="SI91">
        <f t="shared" si="238"/>
        <v>3500</v>
      </c>
      <c r="SK91">
        <f t="shared" si="239"/>
        <v>0</v>
      </c>
      <c r="SL91" t="str">
        <f t="shared" si="239"/>
        <v>Van à la journée</v>
      </c>
      <c r="SM91">
        <f t="shared" si="239"/>
        <v>0</v>
      </c>
      <c r="SN91">
        <f t="shared" si="239"/>
        <v>3500</v>
      </c>
      <c r="SR91" t="s">
        <v>366</v>
      </c>
      <c r="ST91" s="27">
        <v>1000</v>
      </c>
      <c r="SW91" t="str">
        <f t="shared" si="240"/>
        <v>16h apéro Tassou</v>
      </c>
      <c r="SX91">
        <f t="shared" si="240"/>
        <v>0</v>
      </c>
      <c r="SY91">
        <f t="shared" si="240"/>
        <v>1000</v>
      </c>
      <c r="TB91" t="str">
        <f t="shared" si="241"/>
        <v>16h apéro Tassou</v>
      </c>
      <c r="TC91">
        <f t="shared" si="241"/>
        <v>0</v>
      </c>
      <c r="TD91">
        <f t="shared" si="241"/>
        <v>1000</v>
      </c>
      <c r="TG91" t="str">
        <f t="shared" si="242"/>
        <v>16h apéro Tassou</v>
      </c>
      <c r="TH91">
        <f t="shared" si="242"/>
        <v>0</v>
      </c>
      <c r="TI91">
        <f t="shared" si="242"/>
        <v>1000</v>
      </c>
    </row>
    <row r="92" spans="2:529" x14ac:dyDescent="0.25">
      <c r="B92" s="26"/>
      <c r="C92" s="26"/>
      <c r="D92" s="26" t="s">
        <v>754</v>
      </c>
      <c r="E92" s="26"/>
      <c r="F92" s="72">
        <f>+(F91*2)-F86</f>
        <v>2279.1539633333332</v>
      </c>
      <c r="G92" s="27">
        <f t="shared" si="243"/>
        <v>88373.554219981903</v>
      </c>
      <c r="H92" s="27"/>
      <c r="J92" s="26"/>
      <c r="K92" s="26"/>
      <c r="L92" s="26" t="s">
        <v>754</v>
      </c>
      <c r="M92" s="26"/>
      <c r="N92" s="72">
        <f>+(N91*2)-N86</f>
        <v>1908.3109566666672</v>
      </c>
      <c r="O92" s="27">
        <f>+N92*$C$1</f>
        <v>73994.220886648589</v>
      </c>
      <c r="P92" s="27"/>
      <c r="R92" s="26"/>
      <c r="S92" s="26"/>
      <c r="T92" s="26" t="s">
        <v>754</v>
      </c>
      <c r="U92" s="26"/>
      <c r="V92" s="72">
        <f>+(V91*2)-V86</f>
        <v>1580.4512833333333</v>
      </c>
      <c r="W92" s="27"/>
      <c r="X92" s="27"/>
      <c r="Z92" s="26"/>
      <c r="AA92" s="26"/>
      <c r="AB92" s="26" t="s">
        <v>754</v>
      </c>
      <c r="AC92" s="26"/>
      <c r="AD92" s="72">
        <f>+(AD91*2)-AD86</f>
        <v>1252.5916099999999</v>
      </c>
      <c r="AE92" s="27"/>
      <c r="AG92" s="26" t="s">
        <v>663</v>
      </c>
      <c r="AH92" s="26"/>
      <c r="AI92" s="26"/>
      <c r="AJ92" s="72">
        <f>+AJ91+AJ89+(AI100*AJ94)+(AI99*(AJ94/2))</f>
        <v>7160.6192900000005</v>
      </c>
      <c r="AK92" s="65"/>
      <c r="AM92" s="26" t="s">
        <v>663</v>
      </c>
      <c r="AN92" s="26"/>
      <c r="AO92" s="26"/>
      <c r="AP92" s="72">
        <f>+AP91+AP89+(AO100*AP94)+(AO99*(AP94/2))</f>
        <v>5755.6316700000007</v>
      </c>
      <c r="AQ92" s="72"/>
      <c r="AS92" s="26" t="s">
        <v>663</v>
      </c>
      <c r="AT92" s="26"/>
      <c r="AU92" s="26"/>
      <c r="AV92" s="72">
        <f>+AV91+AV89+(AU100*AV94)+(AU99*(AV94/2))</f>
        <v>4453.8040500000006</v>
      </c>
      <c r="AW92" s="72"/>
      <c r="AY92" s="26" t="s">
        <v>663</v>
      </c>
      <c r="AZ92" s="26"/>
      <c r="BA92" s="26"/>
      <c r="BB92" s="72">
        <f>+BB91+BB89+(BA100*BB94)+(BA99*(BB94/2))</f>
        <v>3151.9764300000002</v>
      </c>
      <c r="BC92" s="72"/>
      <c r="BE92" t="s">
        <v>673</v>
      </c>
      <c r="BF92" s="27">
        <v>1600</v>
      </c>
      <c r="BG92" s="27">
        <v>0</v>
      </c>
      <c r="BI92" t="str">
        <f t="shared" si="149"/>
        <v/>
      </c>
      <c r="BJ92" t="str">
        <f t="shared" si="150"/>
        <v>Hôtel naview prasingh</v>
      </c>
      <c r="BK92" s="27">
        <f t="shared" si="150"/>
        <v>1600</v>
      </c>
      <c r="BL92" s="27">
        <f t="shared" si="150"/>
        <v>0</v>
      </c>
      <c r="BN92" t="str">
        <f t="shared" si="151"/>
        <v/>
      </c>
      <c r="BO92" t="str">
        <f t="shared" si="151"/>
        <v>Hôtel naview prasingh</v>
      </c>
      <c r="BP92" s="27">
        <f t="shared" si="151"/>
        <v>1600</v>
      </c>
      <c r="BQ92" s="27">
        <f t="shared" si="129"/>
        <v>0</v>
      </c>
      <c r="BS92" s="27" t="str">
        <f t="shared" si="152"/>
        <v/>
      </c>
      <c r="BT92" t="str">
        <f t="shared" si="152"/>
        <v>Hôtel naview prasingh</v>
      </c>
      <c r="BU92" s="27">
        <f t="shared" si="152"/>
        <v>1600</v>
      </c>
      <c r="BV92" s="27">
        <f t="shared" si="130"/>
        <v>0</v>
      </c>
      <c r="BW92" t="s">
        <v>664</v>
      </c>
      <c r="BX92" t="s">
        <v>764</v>
      </c>
      <c r="CA92" s="65"/>
      <c r="CB92" t="str">
        <f t="shared" si="153"/>
        <v>J12</v>
      </c>
      <c r="CC92" t="str">
        <f t="shared" si="154"/>
        <v>Départ à 5h15 pour aéroport Udon Thani</v>
      </c>
      <c r="CD92" s="27">
        <f t="shared" si="154"/>
        <v>0</v>
      </c>
      <c r="CE92" s="27">
        <f t="shared" si="154"/>
        <v>0</v>
      </c>
      <c r="CF92" s="27"/>
      <c r="CG92" t="str">
        <f t="shared" si="155"/>
        <v>J12</v>
      </c>
      <c r="CH92" t="str">
        <f t="shared" si="155"/>
        <v>Départ à 5h15 pour aéroport Udon Thani</v>
      </c>
      <c r="CI92" s="27">
        <f t="shared" si="156"/>
        <v>0</v>
      </c>
      <c r="CJ92" s="27">
        <f t="shared" si="157"/>
        <v>0</v>
      </c>
      <c r="CK92" s="27"/>
      <c r="CL92" t="str">
        <f t="shared" si="158"/>
        <v>J12</v>
      </c>
      <c r="CM92" t="str">
        <f t="shared" si="158"/>
        <v>Départ à 5h15 pour aéroport Udon Thani</v>
      </c>
      <c r="CN92" s="27">
        <f t="shared" si="158"/>
        <v>0</v>
      </c>
      <c r="CO92" s="27">
        <f t="shared" si="131"/>
        <v>0</v>
      </c>
      <c r="CP92" s="27"/>
      <c r="CR92" t="s">
        <v>492</v>
      </c>
      <c r="CS92" s="27"/>
      <c r="CT92" s="27">
        <v>0</v>
      </c>
      <c r="CV92" t="str">
        <f t="shared" si="159"/>
        <v/>
      </c>
      <c r="CW92" t="str">
        <f t="shared" si="160"/>
        <v>Dîner libre dans un des nombreux restaurants</v>
      </c>
      <c r="CX92" s="27">
        <f t="shared" si="160"/>
        <v>0</v>
      </c>
      <c r="CY92" s="27">
        <f t="shared" si="160"/>
        <v>0</v>
      </c>
      <c r="DA92" t="str">
        <f t="shared" si="161"/>
        <v/>
      </c>
      <c r="DB92" t="str">
        <f t="shared" si="162"/>
        <v>Dîner libre dans un des nombreux restaurants</v>
      </c>
      <c r="DC92" s="27">
        <f t="shared" si="162"/>
        <v>0</v>
      </c>
      <c r="DD92" s="27">
        <f t="shared" si="162"/>
        <v>0</v>
      </c>
      <c r="DF92" t="str">
        <f t="shared" si="163"/>
        <v/>
      </c>
      <c r="DG92" t="str">
        <f t="shared" si="164"/>
        <v>Dîner libre dans un des nombreux restaurants</v>
      </c>
      <c r="DH92" s="27">
        <f t="shared" si="164"/>
        <v>0</v>
      </c>
      <c r="DI92" s="27">
        <f t="shared" si="164"/>
        <v>0</v>
      </c>
      <c r="DL92" t="s">
        <v>483</v>
      </c>
      <c r="DN92" s="27">
        <v>0</v>
      </c>
      <c r="DP92" t="str">
        <f t="shared" si="165"/>
        <v/>
      </c>
      <c r="DQ92" t="str">
        <f t="shared" si="166"/>
        <v>Dîner en ville</v>
      </c>
      <c r="DR92" s="27">
        <f t="shared" si="166"/>
        <v>0</v>
      </c>
      <c r="DS92" s="27">
        <f t="shared" si="166"/>
        <v>0</v>
      </c>
      <c r="DU92" t="str">
        <f t="shared" si="167"/>
        <v/>
      </c>
      <c r="DV92" t="str">
        <f t="shared" si="167"/>
        <v>Dîner en ville</v>
      </c>
      <c r="DW92" s="27">
        <f t="shared" si="167"/>
        <v>0</v>
      </c>
      <c r="DX92" s="27">
        <f t="shared" si="132"/>
        <v>0</v>
      </c>
      <c r="DZ92" t="str">
        <f t="shared" si="168"/>
        <v/>
      </c>
      <c r="EA92" t="str">
        <f t="shared" si="168"/>
        <v>Dîner en ville</v>
      </c>
      <c r="EB92" s="27">
        <f t="shared" si="168"/>
        <v>0</v>
      </c>
      <c r="EC92" s="27">
        <f t="shared" si="133"/>
        <v>0</v>
      </c>
      <c r="EF92" s="26" t="s">
        <v>699</v>
      </c>
      <c r="EG92" s="72"/>
      <c r="EH92" s="72">
        <f>+EH91+EH88</f>
        <v>8350.7344699999994</v>
      </c>
      <c r="EI92" s="27"/>
      <c r="EK92" s="26" t="s">
        <v>699</v>
      </c>
      <c r="EL92" s="72"/>
      <c r="EM92" s="72">
        <f>+EM91+EM88</f>
        <v>6678.4052499999998</v>
      </c>
      <c r="EP92" s="26" t="s">
        <v>699</v>
      </c>
      <c r="EQ92" s="72"/>
      <c r="ER92" s="72">
        <f>+ER91+ER88</f>
        <v>5109.23603</v>
      </c>
      <c r="EU92" s="26" t="s">
        <v>699</v>
      </c>
      <c r="EV92" s="72"/>
      <c r="EW92" s="72">
        <f>+EW91+EW88</f>
        <v>3540.0668099999998</v>
      </c>
      <c r="EZ92" t="s">
        <v>648</v>
      </c>
      <c r="FA92">
        <v>0</v>
      </c>
      <c r="FB92">
        <v>0</v>
      </c>
      <c r="FD92" t="str">
        <f t="shared" si="169"/>
        <v/>
      </c>
      <c r="FE92" t="str">
        <f t="shared" si="170"/>
        <v>Transfert hôtel</v>
      </c>
      <c r="FF92" s="27">
        <f t="shared" si="170"/>
        <v>0</v>
      </c>
      <c r="FG92" s="27">
        <f t="shared" si="170"/>
        <v>0</v>
      </c>
      <c r="FI92" t="str">
        <f t="shared" si="171"/>
        <v/>
      </c>
      <c r="FJ92" t="str">
        <f t="shared" si="171"/>
        <v>Transfert hôtel</v>
      </c>
      <c r="FK92" s="27">
        <f t="shared" si="171"/>
        <v>0</v>
      </c>
      <c r="FL92" s="27">
        <f t="shared" si="134"/>
        <v>0</v>
      </c>
      <c r="FN92" t="str">
        <f t="shared" si="172"/>
        <v/>
      </c>
      <c r="FO92" t="str">
        <f t="shared" si="172"/>
        <v>Transfert hôtel</v>
      </c>
      <c r="FP92" s="27">
        <f t="shared" si="172"/>
        <v>0</v>
      </c>
      <c r="FQ92" s="27">
        <f t="shared" si="135"/>
        <v>0</v>
      </c>
      <c r="FS92" t="s">
        <v>648</v>
      </c>
      <c r="FT92">
        <v>0</v>
      </c>
      <c r="FU92">
        <v>0</v>
      </c>
      <c r="FW92" t="str">
        <f t="shared" si="173"/>
        <v/>
      </c>
      <c r="FX92" t="str">
        <f t="shared" si="174"/>
        <v>Transfert hôtel</v>
      </c>
      <c r="FY92" s="27">
        <f t="shared" si="174"/>
        <v>0</v>
      </c>
      <c r="FZ92" s="27">
        <f t="shared" si="174"/>
        <v>0</v>
      </c>
      <c r="GB92" t="str">
        <f t="shared" si="175"/>
        <v/>
      </c>
      <c r="GC92" t="str">
        <f t="shared" si="175"/>
        <v>Transfert hôtel</v>
      </c>
      <c r="GD92" s="27">
        <f t="shared" si="175"/>
        <v>0</v>
      </c>
      <c r="GE92" s="27">
        <f t="shared" si="136"/>
        <v>0</v>
      </c>
      <c r="GG92" t="str">
        <f t="shared" si="176"/>
        <v/>
      </c>
      <c r="GH92" t="str">
        <f t="shared" si="176"/>
        <v>Transfert hôtel</v>
      </c>
      <c r="GI92" s="27">
        <f t="shared" si="176"/>
        <v>0</v>
      </c>
      <c r="GJ92" s="27">
        <f t="shared" si="137"/>
        <v>0</v>
      </c>
      <c r="GL92" t="s">
        <v>648</v>
      </c>
      <c r="GM92">
        <v>0</v>
      </c>
      <c r="GN92">
        <v>0</v>
      </c>
      <c r="GP92" t="str">
        <f t="shared" si="177"/>
        <v/>
      </c>
      <c r="GQ92" t="str">
        <f t="shared" si="178"/>
        <v>Transfert hôtel</v>
      </c>
      <c r="GR92" s="27">
        <f t="shared" si="178"/>
        <v>0</v>
      </c>
      <c r="GS92" s="27">
        <f t="shared" si="178"/>
        <v>0</v>
      </c>
      <c r="GU92" t="str">
        <f t="shared" si="179"/>
        <v/>
      </c>
      <c r="GV92" t="str">
        <f t="shared" si="179"/>
        <v>Transfert hôtel</v>
      </c>
      <c r="GW92" s="27">
        <f t="shared" si="179"/>
        <v>0</v>
      </c>
      <c r="GX92" s="27">
        <f t="shared" si="138"/>
        <v>0</v>
      </c>
      <c r="GZ92" t="str">
        <f t="shared" si="180"/>
        <v/>
      </c>
      <c r="HA92" t="str">
        <f t="shared" si="180"/>
        <v>Transfert hôtel</v>
      </c>
      <c r="HB92" s="27">
        <f t="shared" si="180"/>
        <v>0</v>
      </c>
      <c r="HC92" s="27">
        <f t="shared" si="139"/>
        <v>0</v>
      </c>
      <c r="HE92" t="s">
        <v>765</v>
      </c>
      <c r="HF92">
        <v>3400</v>
      </c>
      <c r="HG92" s="27">
        <v>3400</v>
      </c>
      <c r="HI92" t="str">
        <f t="shared" si="181"/>
        <v/>
      </c>
      <c r="HJ92" t="str">
        <f t="shared" si="182"/>
        <v>Départ à 15h pour aéroport vol à 17h pour Luang Prabang</v>
      </c>
      <c r="HK92">
        <f t="shared" si="182"/>
        <v>3400</v>
      </c>
      <c r="HL92">
        <f t="shared" si="182"/>
        <v>3400</v>
      </c>
      <c r="HN92" t="str">
        <f t="shared" si="183"/>
        <v/>
      </c>
      <c r="HO92" t="str">
        <f t="shared" si="183"/>
        <v>Départ à 15h pour aéroport vol à 17h pour Luang Prabang</v>
      </c>
      <c r="HP92">
        <f t="shared" si="183"/>
        <v>3400</v>
      </c>
      <c r="HQ92">
        <f t="shared" si="140"/>
        <v>3400</v>
      </c>
      <c r="HS92" t="str">
        <f t="shared" si="184"/>
        <v/>
      </c>
      <c r="HT92" t="str">
        <f t="shared" si="184"/>
        <v>Départ à 15h pour aéroport vol à 17h pour Luang Prabang</v>
      </c>
      <c r="HU92">
        <f t="shared" si="184"/>
        <v>3400</v>
      </c>
      <c r="HV92">
        <f t="shared" si="141"/>
        <v>3400</v>
      </c>
      <c r="HX92" t="s">
        <v>765</v>
      </c>
      <c r="HY92">
        <v>3400</v>
      </c>
      <c r="HZ92" s="27">
        <v>3400</v>
      </c>
      <c r="IB92" t="str">
        <f t="shared" si="185"/>
        <v/>
      </c>
      <c r="IC92" t="str">
        <f t="shared" si="186"/>
        <v>Départ à 15h pour aéroport vol à 17h pour Luang Prabang</v>
      </c>
      <c r="ID92">
        <f t="shared" si="186"/>
        <v>3400</v>
      </c>
      <c r="IE92">
        <f t="shared" si="186"/>
        <v>3400</v>
      </c>
      <c r="IG92" t="str">
        <f t="shared" si="187"/>
        <v/>
      </c>
      <c r="IH92" t="str">
        <f t="shared" si="188"/>
        <v>Départ à 15h pour aéroport vol à 17h pour Luang Prabang</v>
      </c>
      <c r="II92">
        <f t="shared" si="188"/>
        <v>3400</v>
      </c>
      <c r="IJ92">
        <f t="shared" si="188"/>
        <v>3400</v>
      </c>
      <c r="IL92" t="str">
        <f t="shared" si="189"/>
        <v/>
      </c>
      <c r="IM92" t="str">
        <f t="shared" si="190"/>
        <v>Départ à 15h pour aéroport vol à 17h pour Luang Prabang</v>
      </c>
      <c r="IN92">
        <f t="shared" si="190"/>
        <v>3400</v>
      </c>
      <c r="IO92">
        <f t="shared" si="190"/>
        <v>3400</v>
      </c>
      <c r="IR92" s="26" t="s">
        <v>639</v>
      </c>
      <c r="IS92" s="26"/>
      <c r="IT92" s="26"/>
      <c r="IU92" s="26"/>
      <c r="IV92" s="72">
        <f>SUM(IV19:IV90)/$C$1</f>
        <v>482.76301000000001</v>
      </c>
      <c r="IW92" s="72">
        <f>SUM(IW19:IW90)/$C$1</f>
        <v>2617.0660400000002</v>
      </c>
      <c r="IZ92" s="26" t="s">
        <v>639</v>
      </c>
      <c r="JA92" s="26"/>
      <c r="JB92" s="26"/>
      <c r="JC92" s="26"/>
      <c r="JD92" s="72">
        <f>SUM(JD19:JD90)/$C$1</f>
        <v>482.76301000000001</v>
      </c>
      <c r="JE92" s="72">
        <f>SUM(JE19:JE90)/$C$1</f>
        <v>2457.4259400000001</v>
      </c>
      <c r="JH92" s="26" t="s">
        <v>639</v>
      </c>
      <c r="JI92" s="26"/>
      <c r="JJ92" s="26"/>
      <c r="JK92" s="26"/>
      <c r="JL92" s="72">
        <f>SUM(JL19:JL90)/$C$1</f>
        <v>482.76301000000001</v>
      </c>
      <c r="JM92" s="72">
        <f>SUM(JM19:JM90)/$C$1</f>
        <v>2400.9458399999999</v>
      </c>
      <c r="JP92" s="26" t="s">
        <v>639</v>
      </c>
      <c r="JQ92" s="26"/>
      <c r="JR92" s="26"/>
      <c r="JS92" s="26"/>
      <c r="JT92" s="72">
        <f>SUM(JT19:JT90)/$C$1</f>
        <v>482.76301000000001</v>
      </c>
      <c r="JU92" s="72">
        <f>SUM(JU19:JU90)/$C$1</f>
        <v>2344.4657400000001</v>
      </c>
      <c r="JX92" s="25" t="s">
        <v>724</v>
      </c>
      <c r="JZ92">
        <v>0</v>
      </c>
      <c r="KA92" s="27">
        <v>2500</v>
      </c>
      <c r="KB92" s="27"/>
      <c r="KD92" s="25" t="s">
        <v>766</v>
      </c>
      <c r="KF92" s="27">
        <f t="shared" si="197"/>
        <v>0</v>
      </c>
      <c r="KG92" s="65">
        <f t="shared" si="197"/>
        <v>2500</v>
      </c>
      <c r="KJ92" s="25" t="s">
        <v>766</v>
      </c>
      <c r="KL92" s="27">
        <f t="shared" si="198"/>
        <v>0</v>
      </c>
      <c r="KM92" s="65">
        <f t="shared" si="198"/>
        <v>2500</v>
      </c>
      <c r="KP92" s="25" t="s">
        <v>766</v>
      </c>
      <c r="KR92" s="27">
        <f t="shared" si="199"/>
        <v>0</v>
      </c>
      <c r="KS92" s="65">
        <f t="shared" si="199"/>
        <v>2500</v>
      </c>
      <c r="KV92" t="s">
        <v>267</v>
      </c>
      <c r="KX92" s="27"/>
      <c r="KY92" s="65">
        <v>3500</v>
      </c>
      <c r="KZ92" s="27"/>
      <c r="LB92" t="s">
        <v>267</v>
      </c>
      <c r="LD92" s="27">
        <f t="shared" si="123"/>
        <v>0</v>
      </c>
      <c r="LE92" s="65">
        <f t="shared" si="123"/>
        <v>3500</v>
      </c>
      <c r="LH92" t="str">
        <f t="shared" si="200"/>
        <v>Taxi à la journée</v>
      </c>
      <c r="LJ92" s="27">
        <f t="shared" si="124"/>
        <v>0</v>
      </c>
      <c r="LK92" s="65">
        <f t="shared" si="124"/>
        <v>3500</v>
      </c>
      <c r="LN92" t="str">
        <f t="shared" si="201"/>
        <v>Taxi à la journée</v>
      </c>
      <c r="LP92" s="27">
        <f t="shared" si="125"/>
        <v>0</v>
      </c>
      <c r="LQ92" s="65">
        <f t="shared" si="125"/>
        <v>3500</v>
      </c>
      <c r="LT92" t="s">
        <v>267</v>
      </c>
      <c r="LV92" s="27"/>
      <c r="LW92" s="65">
        <v>3000</v>
      </c>
      <c r="LX92" s="27"/>
      <c r="LZ92" t="str">
        <f t="shared" si="202"/>
        <v>Taxi à la journée</v>
      </c>
      <c r="MB92" s="27">
        <f t="shared" si="126"/>
        <v>0</v>
      </c>
      <c r="MC92" s="65">
        <f t="shared" si="126"/>
        <v>3000</v>
      </c>
      <c r="MF92" t="str">
        <f t="shared" si="203"/>
        <v>Taxi à la journée</v>
      </c>
      <c r="MH92" s="27">
        <f t="shared" si="127"/>
        <v>0</v>
      </c>
      <c r="MI92" s="65">
        <f t="shared" si="127"/>
        <v>3000</v>
      </c>
      <c r="ML92" t="str">
        <f t="shared" si="204"/>
        <v>Taxi à la journée</v>
      </c>
      <c r="MN92" s="27">
        <f t="shared" si="128"/>
        <v>0</v>
      </c>
      <c r="MO92" s="65">
        <f t="shared" si="128"/>
        <v>3000</v>
      </c>
      <c r="MQ92" s="25" t="s">
        <v>313</v>
      </c>
      <c r="MS92" s="27"/>
      <c r="MT92" s="27"/>
      <c r="MW92" t="str">
        <f t="shared" si="205"/>
        <v>Arrivée Mae Salong entre 16 et 17h</v>
      </c>
      <c r="MY92" s="27">
        <f t="shared" si="206"/>
        <v>0</v>
      </c>
      <c r="MZ92" s="65">
        <f t="shared" si="206"/>
        <v>0</v>
      </c>
      <c r="NC92" t="str">
        <f t="shared" si="207"/>
        <v>Arrivée Mae Salong entre 16 et 17h</v>
      </c>
      <c r="NE92" s="27">
        <f t="shared" si="208"/>
        <v>0</v>
      </c>
      <c r="NF92" s="65">
        <f t="shared" si="208"/>
        <v>0</v>
      </c>
      <c r="NI92" t="str">
        <f t="shared" si="209"/>
        <v>Arrivée Mae Salong entre 16 et 17h</v>
      </c>
      <c r="NK92" s="27">
        <f t="shared" si="210"/>
        <v>0</v>
      </c>
      <c r="NL92" s="65">
        <f t="shared" si="210"/>
        <v>0</v>
      </c>
      <c r="NM92" t="s">
        <v>664</v>
      </c>
      <c r="NN92" s="25" t="s">
        <v>629</v>
      </c>
      <c r="NP92" s="27"/>
      <c r="NQ92" s="65"/>
      <c r="NS92" t="s">
        <v>664</v>
      </c>
      <c r="NT92" t="str">
        <f t="shared" si="211"/>
        <v>Trek</v>
      </c>
      <c r="NV92" s="27">
        <f t="shared" si="212"/>
        <v>0</v>
      </c>
      <c r="NW92" s="65">
        <f t="shared" si="212"/>
        <v>0</v>
      </c>
      <c r="NY92" t="s">
        <v>664</v>
      </c>
      <c r="NZ92" t="str">
        <f t="shared" si="213"/>
        <v>Trek</v>
      </c>
      <c r="OB92" s="27">
        <f t="shared" si="214"/>
        <v>0</v>
      </c>
      <c r="OC92" s="65">
        <f t="shared" si="214"/>
        <v>0</v>
      </c>
      <c r="OE92" t="s">
        <v>664</v>
      </c>
      <c r="OF92" t="str">
        <f t="shared" si="215"/>
        <v>Trek</v>
      </c>
      <c r="OH92" s="27">
        <f t="shared" si="216"/>
        <v>0</v>
      </c>
      <c r="OI92" s="65">
        <f t="shared" si="216"/>
        <v>0</v>
      </c>
      <c r="OL92" s="25" t="s">
        <v>646</v>
      </c>
      <c r="OO92" s="27">
        <v>8000</v>
      </c>
      <c r="OR92" t="str">
        <f t="shared" si="217"/>
        <v>Van privé</v>
      </c>
      <c r="OT92" s="27">
        <f t="shared" si="218"/>
        <v>0</v>
      </c>
      <c r="OU92" s="65">
        <v>4000</v>
      </c>
      <c r="OX92" t="str">
        <f t="shared" si="219"/>
        <v>Van privé</v>
      </c>
      <c r="OZ92" s="27">
        <f t="shared" si="220"/>
        <v>0</v>
      </c>
      <c r="PA92" s="65">
        <f t="shared" si="220"/>
        <v>4000</v>
      </c>
      <c r="PD92" t="str">
        <f t="shared" si="221"/>
        <v>Van privé</v>
      </c>
      <c r="PF92" s="27">
        <f t="shared" si="222"/>
        <v>0</v>
      </c>
      <c r="PG92" s="65">
        <f t="shared" si="222"/>
        <v>4000</v>
      </c>
      <c r="PJ92" t="s">
        <v>767</v>
      </c>
      <c r="PP92" t="str">
        <f t="shared" si="223"/>
        <v xml:space="preserve">Déjeuner sur place </v>
      </c>
      <c r="PR92">
        <f t="shared" si="224"/>
        <v>0</v>
      </c>
      <c r="PS92">
        <f t="shared" si="224"/>
        <v>0</v>
      </c>
      <c r="PV92" t="str">
        <f t="shared" si="225"/>
        <v xml:space="preserve">Déjeuner sur place </v>
      </c>
      <c r="PX92">
        <f t="shared" si="226"/>
        <v>0</v>
      </c>
      <c r="PY92">
        <f t="shared" si="226"/>
        <v>0</v>
      </c>
      <c r="QB92" t="str">
        <f t="shared" si="227"/>
        <v xml:space="preserve">Déjeuner sur place </v>
      </c>
      <c r="QD92">
        <f t="shared" si="228"/>
        <v>0</v>
      </c>
      <c r="QE92">
        <f t="shared" si="228"/>
        <v>0</v>
      </c>
      <c r="QH92" t="s">
        <v>768</v>
      </c>
      <c r="QI92" s="27"/>
      <c r="QJ92" s="27"/>
      <c r="QN92" t="str">
        <f t="shared" si="229"/>
        <v>Déjeuner inclus</v>
      </c>
      <c r="QO92">
        <f t="shared" si="229"/>
        <v>0</v>
      </c>
      <c r="QP92">
        <f t="shared" si="229"/>
        <v>0</v>
      </c>
      <c r="QT92" t="str">
        <f t="shared" si="230"/>
        <v>Déjeuner inclus</v>
      </c>
      <c r="QU92">
        <f t="shared" si="230"/>
        <v>0</v>
      </c>
      <c r="QV92">
        <f t="shared" si="231"/>
        <v>0</v>
      </c>
      <c r="QZ92" t="str">
        <f t="shared" si="232"/>
        <v>Déjeuner inclus</v>
      </c>
      <c r="RA92">
        <f t="shared" si="232"/>
        <v>0</v>
      </c>
      <c r="RB92">
        <f t="shared" si="233"/>
        <v>0</v>
      </c>
      <c r="RE92" s="27"/>
      <c r="RF92" s="27"/>
      <c r="RI92">
        <f t="shared" si="234"/>
        <v>0</v>
      </c>
      <c r="RJ92">
        <f t="shared" si="234"/>
        <v>0</v>
      </c>
      <c r="RK92">
        <f t="shared" si="234"/>
        <v>0</v>
      </c>
      <c r="RN92">
        <f t="shared" si="235"/>
        <v>0</v>
      </c>
      <c r="RO92">
        <f t="shared" si="235"/>
        <v>0</v>
      </c>
      <c r="RP92">
        <f t="shared" si="235"/>
        <v>0</v>
      </c>
      <c r="RS92">
        <f t="shared" si="236"/>
        <v>0</v>
      </c>
      <c r="RT92">
        <f t="shared" si="236"/>
        <v>0</v>
      </c>
      <c r="RU92">
        <f t="shared" si="236"/>
        <v>0</v>
      </c>
      <c r="RW92" t="s">
        <v>513</v>
      </c>
      <c r="RY92" s="27"/>
      <c r="SA92">
        <f t="shared" si="237"/>
        <v>0</v>
      </c>
      <c r="SB92" t="str">
        <f t="shared" si="237"/>
        <v>Dîner alentours de l'hôtel</v>
      </c>
      <c r="SC92">
        <f t="shared" si="237"/>
        <v>0</v>
      </c>
      <c r="SD92">
        <f t="shared" si="237"/>
        <v>0</v>
      </c>
      <c r="SF92">
        <f t="shared" si="238"/>
        <v>0</v>
      </c>
      <c r="SG92" t="str">
        <f t="shared" si="238"/>
        <v>Dîner alentours de l'hôtel</v>
      </c>
      <c r="SH92">
        <f t="shared" si="238"/>
        <v>0</v>
      </c>
      <c r="SI92">
        <f t="shared" si="238"/>
        <v>0</v>
      </c>
      <c r="SK92">
        <f t="shared" si="239"/>
        <v>0</v>
      </c>
      <c r="SL92" t="str">
        <f t="shared" si="239"/>
        <v>Dîner alentours de l'hôtel</v>
      </c>
      <c r="SM92">
        <f t="shared" si="239"/>
        <v>0</v>
      </c>
      <c r="SN92">
        <f t="shared" si="239"/>
        <v>0</v>
      </c>
      <c r="SR92" t="s">
        <v>372</v>
      </c>
      <c r="ST92" s="27">
        <v>600</v>
      </c>
      <c r="SW92" t="str">
        <f t="shared" si="240"/>
        <v>Dîner Nong Khai</v>
      </c>
      <c r="SX92">
        <f t="shared" si="240"/>
        <v>0</v>
      </c>
      <c r="SY92">
        <f t="shared" si="240"/>
        <v>600</v>
      </c>
      <c r="TB92" t="str">
        <f t="shared" si="241"/>
        <v>Dîner Nong Khai</v>
      </c>
      <c r="TC92">
        <f t="shared" si="241"/>
        <v>0</v>
      </c>
      <c r="TD92">
        <f t="shared" si="241"/>
        <v>600</v>
      </c>
      <c r="TG92" t="str">
        <f t="shared" si="242"/>
        <v>Dîner Nong Khai</v>
      </c>
      <c r="TH92">
        <f t="shared" si="242"/>
        <v>0</v>
      </c>
      <c r="TI92">
        <f t="shared" si="242"/>
        <v>600</v>
      </c>
    </row>
    <row r="93" spans="2:529" x14ac:dyDescent="0.25">
      <c r="B93" s="26" t="s">
        <v>769</v>
      </c>
      <c r="C93" s="26"/>
      <c r="D93" s="26" t="s">
        <v>748</v>
      </c>
      <c r="E93" s="26"/>
      <c r="F93" s="72">
        <f>+(G79/4)+(($C$98)/4)+(F86/2)</f>
        <v>2058.3041725000003</v>
      </c>
      <c r="G93" s="27">
        <f t="shared" si="243"/>
        <v>79810.165664986431</v>
      </c>
      <c r="H93" s="27"/>
      <c r="J93" s="26" t="s">
        <v>769</v>
      </c>
      <c r="K93" s="26"/>
      <c r="L93" s="26" t="s">
        <v>748</v>
      </c>
      <c r="M93" s="26"/>
      <c r="N93" s="72">
        <f>+(O79/4)+(($C$98)/4)+(N86/2)</f>
        <v>1780.1719175000001</v>
      </c>
      <c r="O93" s="27"/>
      <c r="P93" s="27"/>
      <c r="R93" s="26" t="s">
        <v>769</v>
      </c>
      <c r="S93" s="26"/>
      <c r="T93" s="26" t="s">
        <v>748</v>
      </c>
      <c r="U93" s="26"/>
      <c r="V93" s="72">
        <f>+(W79/4)+(($C$98)/4)+(V86/2)</f>
        <v>1534.2771624999998</v>
      </c>
      <c r="W93" s="27">
        <f>+V93*$C$1</f>
        <v>59491.165664986416</v>
      </c>
      <c r="X93" s="27"/>
      <c r="Z93" s="26" t="s">
        <v>769</v>
      </c>
      <c r="AA93" s="26"/>
      <c r="AB93" s="26" t="s">
        <v>748</v>
      </c>
      <c r="AC93" s="26"/>
      <c r="AD93" s="72">
        <f>+(AE79/4)+(($C$98)/4)+(AD86/2)</f>
        <v>1288.3824075</v>
      </c>
      <c r="AE93" s="27"/>
      <c r="AG93" s="26" t="s">
        <v>672</v>
      </c>
      <c r="AH93" s="26"/>
      <c r="AI93" s="26"/>
      <c r="AJ93" s="72">
        <v>25</v>
      </c>
      <c r="AK93" s="65"/>
      <c r="AM93" s="26" t="s">
        <v>672</v>
      </c>
      <c r="AN93" s="26"/>
      <c r="AO93" s="26"/>
      <c r="AP93" s="72">
        <f>+AJ93</f>
        <v>25</v>
      </c>
      <c r="AQ93" s="72"/>
      <c r="AS93" s="26" t="s">
        <v>672</v>
      </c>
      <c r="AT93" s="26"/>
      <c r="AU93" s="26"/>
      <c r="AV93" s="72">
        <f>+AJ93</f>
        <v>25</v>
      </c>
      <c r="AW93" s="72"/>
      <c r="AY93" s="26" t="s">
        <v>672</v>
      </c>
      <c r="AZ93" s="26"/>
      <c r="BA93" s="26"/>
      <c r="BB93" s="72">
        <f>+AJ93</f>
        <v>25</v>
      </c>
      <c r="BC93" s="72"/>
      <c r="BD93" t="s">
        <v>664</v>
      </c>
      <c r="BE93" t="s">
        <v>770</v>
      </c>
      <c r="BF93" s="27"/>
      <c r="BG93" s="27">
        <v>0</v>
      </c>
      <c r="BI93" t="str">
        <f t="shared" si="149"/>
        <v>J12</v>
      </c>
      <c r="BJ93" t="str">
        <f t="shared" si="150"/>
        <v>Départ à 9h pour visiter les 3 temples de la vieille ville</v>
      </c>
      <c r="BK93" s="27">
        <f t="shared" si="150"/>
        <v>0</v>
      </c>
      <c r="BL93" s="27">
        <f t="shared" si="150"/>
        <v>0</v>
      </c>
      <c r="BN93" t="str">
        <f t="shared" si="151"/>
        <v>J12</v>
      </c>
      <c r="BO93" t="str">
        <f t="shared" si="151"/>
        <v>Départ à 9h pour visiter les 3 temples de la vieille ville</v>
      </c>
      <c r="BP93" s="27">
        <f t="shared" si="151"/>
        <v>0</v>
      </c>
      <c r="BQ93" s="27">
        <f t="shared" si="129"/>
        <v>0</v>
      </c>
      <c r="BS93" s="27" t="str">
        <f t="shared" si="152"/>
        <v>J12</v>
      </c>
      <c r="BT93" t="str">
        <f t="shared" si="152"/>
        <v>Départ à 9h pour visiter les 3 temples de la vieille ville</v>
      </c>
      <c r="BU93" s="27">
        <f t="shared" si="152"/>
        <v>0</v>
      </c>
      <c r="BV93" s="27">
        <f t="shared" si="130"/>
        <v>0</v>
      </c>
      <c r="BX93" t="s">
        <v>771</v>
      </c>
      <c r="BZ93">
        <v>2600</v>
      </c>
      <c r="CB93" t="str">
        <f t="shared" si="153"/>
        <v/>
      </c>
      <c r="CC93" t="str">
        <f t="shared" si="154"/>
        <v>Van aéroport</v>
      </c>
      <c r="CD93" s="27">
        <f t="shared" si="154"/>
        <v>0</v>
      </c>
      <c r="CE93" s="27">
        <f t="shared" si="154"/>
        <v>2600</v>
      </c>
      <c r="CF93"/>
      <c r="CG93" t="str">
        <f t="shared" si="155"/>
        <v/>
      </c>
      <c r="CH93" t="str">
        <f t="shared" si="155"/>
        <v>Van aéroport</v>
      </c>
      <c r="CI93" s="27">
        <f t="shared" si="156"/>
        <v>0</v>
      </c>
      <c r="CJ93" s="27">
        <f t="shared" si="157"/>
        <v>2600</v>
      </c>
      <c r="CL93" t="str">
        <f t="shared" si="158"/>
        <v/>
      </c>
      <c r="CM93" t="str">
        <f t="shared" si="158"/>
        <v>Van aéroport</v>
      </c>
      <c r="CN93" s="27">
        <f t="shared" si="158"/>
        <v>0</v>
      </c>
      <c r="CO93" s="27">
        <f t="shared" si="131"/>
        <v>2600</v>
      </c>
      <c r="CR93" t="s">
        <v>427</v>
      </c>
      <c r="CS93">
        <v>3700</v>
      </c>
      <c r="CT93">
        <v>0</v>
      </c>
      <c r="CV93" t="str">
        <f t="shared" si="159"/>
        <v/>
      </c>
      <c r="CW93" t="str">
        <f t="shared" si="160"/>
        <v>Lanta miami resort</v>
      </c>
      <c r="CX93" s="27">
        <f t="shared" si="160"/>
        <v>3700</v>
      </c>
      <c r="CY93" s="27">
        <f t="shared" si="160"/>
        <v>0</v>
      </c>
      <c r="DA93" t="str">
        <f t="shared" si="161"/>
        <v/>
      </c>
      <c r="DB93" t="str">
        <f t="shared" si="162"/>
        <v>Lanta miami resort</v>
      </c>
      <c r="DC93" s="27">
        <f t="shared" si="162"/>
        <v>3700</v>
      </c>
      <c r="DD93" s="27">
        <f t="shared" si="162"/>
        <v>0</v>
      </c>
      <c r="DF93" t="str">
        <f t="shared" si="163"/>
        <v/>
      </c>
      <c r="DG93" t="str">
        <f t="shared" si="164"/>
        <v>Lanta miami resort</v>
      </c>
      <c r="DH93" s="27">
        <f t="shared" si="164"/>
        <v>3700</v>
      </c>
      <c r="DI93" s="27">
        <f t="shared" si="164"/>
        <v>0</v>
      </c>
      <c r="DK93" t="s">
        <v>664</v>
      </c>
      <c r="DL93" t="s">
        <v>503</v>
      </c>
      <c r="DP93" t="str">
        <f t="shared" si="165"/>
        <v>J12</v>
      </c>
      <c r="DQ93" t="str">
        <f t="shared" si="166"/>
        <v>Offrandes aux moines à 6h30</v>
      </c>
      <c r="DR93" s="27">
        <f t="shared" si="166"/>
        <v>0</v>
      </c>
      <c r="DS93" s="27">
        <f t="shared" si="166"/>
        <v>0</v>
      </c>
      <c r="DU93" t="str">
        <f t="shared" si="167"/>
        <v>J12</v>
      </c>
      <c r="DV93" t="str">
        <f t="shared" si="167"/>
        <v>Offrandes aux moines à 6h30</v>
      </c>
      <c r="DW93" s="27">
        <f t="shared" si="167"/>
        <v>0</v>
      </c>
      <c r="DX93" s="27">
        <f t="shared" si="132"/>
        <v>0</v>
      </c>
      <c r="DZ93" t="str">
        <f t="shared" si="168"/>
        <v>J12</v>
      </c>
      <c r="EA93" t="str">
        <f t="shared" si="168"/>
        <v>Offrandes aux moines à 6h30</v>
      </c>
      <c r="EB93" s="27">
        <f t="shared" si="168"/>
        <v>0</v>
      </c>
      <c r="EC93" s="27">
        <f t="shared" si="133"/>
        <v>0</v>
      </c>
      <c r="EF93" s="26" t="s">
        <v>709</v>
      </c>
      <c r="EG93" s="72">
        <f>+EH92/EH90</f>
        <v>1043.8418087499999</v>
      </c>
      <c r="EH93" s="26"/>
      <c r="EK93" s="26" t="s">
        <v>709</v>
      </c>
      <c r="EL93" s="72">
        <f>+EM92/EM90</f>
        <v>1113.0675416666666</v>
      </c>
      <c r="EM93" s="26"/>
      <c r="EP93" s="26" t="s">
        <v>709</v>
      </c>
      <c r="EQ93" s="72">
        <f>+ER92/ER90</f>
        <v>1277.3090075</v>
      </c>
      <c r="ER93" s="26"/>
      <c r="EU93" s="26" t="s">
        <v>709</v>
      </c>
      <c r="EV93" s="72">
        <f>+EW92/EW90</f>
        <v>1770.0334049999999</v>
      </c>
      <c r="EW93" s="26"/>
      <c r="EZ93" t="s">
        <v>282</v>
      </c>
      <c r="FB93">
        <v>0</v>
      </c>
      <c r="FD93" t="str">
        <f t="shared" si="169"/>
        <v/>
      </c>
      <c r="FE93" t="str">
        <f t="shared" si="170"/>
        <v>Dîner hôtel</v>
      </c>
      <c r="FF93" s="27">
        <f t="shared" si="170"/>
        <v>0</v>
      </c>
      <c r="FG93" s="27">
        <f t="shared" si="170"/>
        <v>0</v>
      </c>
      <c r="FI93" t="str">
        <f t="shared" si="171"/>
        <v/>
      </c>
      <c r="FJ93" t="str">
        <f t="shared" si="171"/>
        <v>Dîner hôtel</v>
      </c>
      <c r="FK93" s="27">
        <f t="shared" si="171"/>
        <v>0</v>
      </c>
      <c r="FL93" s="27">
        <f t="shared" si="134"/>
        <v>0</v>
      </c>
      <c r="FN93" t="str">
        <f t="shared" si="172"/>
        <v/>
      </c>
      <c r="FO93" t="str">
        <f t="shared" si="172"/>
        <v>Dîner hôtel</v>
      </c>
      <c r="FP93" s="27">
        <f t="shared" si="172"/>
        <v>0</v>
      </c>
      <c r="FQ93" s="27">
        <f t="shared" si="135"/>
        <v>0</v>
      </c>
      <c r="FS93" t="s">
        <v>282</v>
      </c>
      <c r="FU93">
        <v>0</v>
      </c>
      <c r="FW93" t="str">
        <f t="shared" si="173"/>
        <v/>
      </c>
      <c r="FX93" t="str">
        <f t="shared" si="174"/>
        <v>Dîner hôtel</v>
      </c>
      <c r="FY93" s="27">
        <f t="shared" si="174"/>
        <v>0</v>
      </c>
      <c r="FZ93" s="27">
        <f t="shared" si="174"/>
        <v>0</v>
      </c>
      <c r="GB93" t="str">
        <f t="shared" si="175"/>
        <v/>
      </c>
      <c r="GC93" t="str">
        <f t="shared" si="175"/>
        <v>Dîner hôtel</v>
      </c>
      <c r="GD93" s="27">
        <f t="shared" si="175"/>
        <v>0</v>
      </c>
      <c r="GE93" s="27">
        <f t="shared" si="136"/>
        <v>0</v>
      </c>
      <c r="GG93" t="str">
        <f t="shared" si="176"/>
        <v/>
      </c>
      <c r="GH93" t="str">
        <f t="shared" si="176"/>
        <v>Dîner hôtel</v>
      </c>
      <c r="GI93" s="27">
        <f t="shared" si="176"/>
        <v>0</v>
      </c>
      <c r="GJ93" s="27">
        <f t="shared" si="137"/>
        <v>0</v>
      </c>
      <c r="GL93" t="s">
        <v>282</v>
      </c>
      <c r="GN93">
        <v>0</v>
      </c>
      <c r="GP93" t="str">
        <f t="shared" si="177"/>
        <v/>
      </c>
      <c r="GQ93" t="str">
        <f t="shared" si="178"/>
        <v>Dîner hôtel</v>
      </c>
      <c r="GR93" s="27">
        <f t="shared" si="178"/>
        <v>0</v>
      </c>
      <c r="GS93" s="27">
        <f t="shared" si="178"/>
        <v>0</v>
      </c>
      <c r="GU93" t="str">
        <f t="shared" si="179"/>
        <v/>
      </c>
      <c r="GV93" t="str">
        <f t="shared" si="179"/>
        <v>Dîner hôtel</v>
      </c>
      <c r="GW93" s="27">
        <f t="shared" si="179"/>
        <v>0</v>
      </c>
      <c r="GX93" s="27">
        <f t="shared" si="138"/>
        <v>0</v>
      </c>
      <c r="GZ93" t="str">
        <f t="shared" si="180"/>
        <v/>
      </c>
      <c r="HA93" t="str">
        <f t="shared" si="180"/>
        <v>Dîner hôtel</v>
      </c>
      <c r="HB93" s="27">
        <f t="shared" si="180"/>
        <v>0</v>
      </c>
      <c r="HC93" s="27">
        <f t="shared" si="139"/>
        <v>0</v>
      </c>
      <c r="HE93" t="s">
        <v>473</v>
      </c>
      <c r="HF93" s="27">
        <v>1822.5</v>
      </c>
      <c r="HG93" s="27">
        <v>0</v>
      </c>
      <c r="HI93" t="str">
        <f t="shared" si="181"/>
        <v/>
      </c>
      <c r="HJ93" t="str">
        <f t="shared" si="182"/>
        <v>Luang Prabang River Lodge 2</v>
      </c>
      <c r="HK93">
        <f t="shared" si="182"/>
        <v>1822.5</v>
      </c>
      <c r="HL93">
        <f t="shared" si="182"/>
        <v>0</v>
      </c>
      <c r="HN93" t="str">
        <f t="shared" si="183"/>
        <v/>
      </c>
      <c r="HO93" t="str">
        <f t="shared" si="183"/>
        <v>Luang Prabang River Lodge 2</v>
      </c>
      <c r="HP93">
        <f t="shared" si="183"/>
        <v>1822.5</v>
      </c>
      <c r="HQ93">
        <f t="shared" si="140"/>
        <v>0</v>
      </c>
      <c r="HS93" t="str">
        <f t="shared" si="184"/>
        <v/>
      </c>
      <c r="HT93" t="str">
        <f t="shared" si="184"/>
        <v>Luang Prabang River Lodge 2</v>
      </c>
      <c r="HU93">
        <f t="shared" si="184"/>
        <v>1822.5</v>
      </c>
      <c r="HV93">
        <f t="shared" si="141"/>
        <v>0</v>
      </c>
      <c r="HX93" t="s">
        <v>473</v>
      </c>
      <c r="HY93" s="27">
        <v>1822.5</v>
      </c>
      <c r="HZ93" s="27">
        <v>0</v>
      </c>
      <c r="IB93" t="str">
        <f t="shared" si="185"/>
        <v/>
      </c>
      <c r="IC93" t="str">
        <f t="shared" si="186"/>
        <v>Luang Prabang River Lodge 2</v>
      </c>
      <c r="ID93">
        <f t="shared" si="186"/>
        <v>1822.5</v>
      </c>
      <c r="IE93">
        <f t="shared" si="186"/>
        <v>0</v>
      </c>
      <c r="IG93" t="str">
        <f t="shared" si="187"/>
        <v/>
      </c>
      <c r="IH93" t="str">
        <f t="shared" si="188"/>
        <v>Luang Prabang River Lodge 2</v>
      </c>
      <c r="II93">
        <f t="shared" si="188"/>
        <v>1822.5</v>
      </c>
      <c r="IJ93">
        <f t="shared" si="188"/>
        <v>0</v>
      </c>
      <c r="IL93" t="str">
        <f t="shared" si="189"/>
        <v/>
      </c>
      <c r="IM93" t="str">
        <f t="shared" si="190"/>
        <v>Luang Prabang River Lodge 2</v>
      </c>
      <c r="IN93">
        <f t="shared" si="190"/>
        <v>1822.5</v>
      </c>
      <c r="IO93">
        <f t="shared" si="190"/>
        <v>0</v>
      </c>
      <c r="IR93" s="26"/>
      <c r="IS93" s="26"/>
      <c r="IT93" s="26"/>
      <c r="IU93" s="26"/>
      <c r="IV93" s="26"/>
      <c r="IW93" s="26"/>
      <c r="IZ93" s="26"/>
      <c r="JA93" s="26"/>
      <c r="JB93" s="26"/>
      <c r="JC93" s="26"/>
      <c r="JD93" s="26"/>
      <c r="JE93" s="26"/>
      <c r="JH93" s="26"/>
      <c r="JI93" s="26"/>
      <c r="JJ93" s="26"/>
      <c r="JK93" s="26"/>
      <c r="JL93" s="26"/>
      <c r="JM93" s="26"/>
      <c r="JP93" s="26"/>
      <c r="JQ93" s="26"/>
      <c r="JR93" s="26"/>
      <c r="JS93" s="26"/>
      <c r="JT93" s="26"/>
      <c r="JU93" s="26"/>
      <c r="JV93" s="27"/>
      <c r="JX93" s="25" t="s">
        <v>732</v>
      </c>
      <c r="KA93" s="27">
        <v>0</v>
      </c>
      <c r="KB93" s="27"/>
      <c r="KD93" s="25" t="s">
        <v>772</v>
      </c>
      <c r="KF93" s="27">
        <f t="shared" si="197"/>
        <v>0</v>
      </c>
      <c r="KG93" s="65">
        <f t="shared" si="197"/>
        <v>0</v>
      </c>
      <c r="KJ93" s="25" t="s">
        <v>772</v>
      </c>
      <c r="KL93" s="27">
        <f t="shared" si="198"/>
        <v>0</v>
      </c>
      <c r="KM93" s="65">
        <f t="shared" si="198"/>
        <v>0</v>
      </c>
      <c r="KP93" s="25" t="s">
        <v>772</v>
      </c>
      <c r="KR93" s="27">
        <f t="shared" si="199"/>
        <v>0</v>
      </c>
      <c r="KS93" s="65">
        <f t="shared" si="199"/>
        <v>0</v>
      </c>
      <c r="KV93" t="s">
        <v>277</v>
      </c>
      <c r="KX93">
        <v>50</v>
      </c>
      <c r="KY93" s="27">
        <v>0</v>
      </c>
      <c r="KZ93" s="27"/>
      <c r="LB93" t="s">
        <v>277</v>
      </c>
      <c r="LD93" s="27">
        <f t="shared" si="123"/>
        <v>50</v>
      </c>
      <c r="LE93" s="65">
        <f t="shared" si="123"/>
        <v>0</v>
      </c>
      <c r="LH93" t="str">
        <f t="shared" si="200"/>
        <v>Déjeuner ferme orchidées + 50 entrées</v>
      </c>
      <c r="LJ93" s="27">
        <f t="shared" si="124"/>
        <v>50</v>
      </c>
      <c r="LK93" s="65">
        <f t="shared" si="124"/>
        <v>0</v>
      </c>
      <c r="LN93" t="str">
        <f t="shared" si="201"/>
        <v>Déjeuner ferme orchidées + 50 entrées</v>
      </c>
      <c r="LP93" s="27">
        <f t="shared" si="125"/>
        <v>50</v>
      </c>
      <c r="LQ93" s="65">
        <f t="shared" si="125"/>
        <v>0</v>
      </c>
      <c r="LT93" t="s">
        <v>277</v>
      </c>
      <c r="LV93">
        <v>50</v>
      </c>
      <c r="LW93" s="27">
        <v>0</v>
      </c>
      <c r="LX93" s="27"/>
      <c r="LZ93" t="str">
        <f t="shared" si="202"/>
        <v>Déjeuner ferme orchidées + 50 entrées</v>
      </c>
      <c r="MB93" s="27">
        <f t="shared" si="126"/>
        <v>50</v>
      </c>
      <c r="MC93" s="65">
        <f t="shared" si="126"/>
        <v>0</v>
      </c>
      <c r="MF93" t="str">
        <f t="shared" si="203"/>
        <v>Déjeuner ferme orchidées + 50 entrées</v>
      </c>
      <c r="MH93" s="27">
        <f t="shared" si="127"/>
        <v>50</v>
      </c>
      <c r="MI93" s="65">
        <f t="shared" si="127"/>
        <v>0</v>
      </c>
      <c r="ML93" t="str">
        <f t="shared" si="204"/>
        <v>Déjeuner ferme orchidées + 50 entrées</v>
      </c>
      <c r="MN93" s="27">
        <f t="shared" si="128"/>
        <v>50</v>
      </c>
      <c r="MO93" s="65">
        <f t="shared" si="128"/>
        <v>0</v>
      </c>
      <c r="MQ93" s="25" t="s">
        <v>376</v>
      </c>
      <c r="MS93" s="27">
        <v>1800</v>
      </c>
      <c r="MT93" s="27">
        <v>0</v>
      </c>
      <c r="MW93" t="str">
        <f t="shared" si="205"/>
        <v>Akha mud house</v>
      </c>
      <c r="MY93" s="27">
        <f t="shared" si="206"/>
        <v>1800</v>
      </c>
      <c r="MZ93" s="65">
        <f t="shared" si="206"/>
        <v>0</v>
      </c>
      <c r="NC93" t="str">
        <f t="shared" si="207"/>
        <v>Akha mud house</v>
      </c>
      <c r="NE93" s="27">
        <f t="shared" si="208"/>
        <v>1800</v>
      </c>
      <c r="NF93" s="65">
        <f t="shared" si="208"/>
        <v>0</v>
      </c>
      <c r="NI93" t="str">
        <f t="shared" si="209"/>
        <v>Akha mud house</v>
      </c>
      <c r="NK93" s="27">
        <f t="shared" si="210"/>
        <v>1800</v>
      </c>
      <c r="NL93" s="65">
        <f t="shared" si="210"/>
        <v>0</v>
      </c>
      <c r="NN93" s="25" t="s">
        <v>637</v>
      </c>
      <c r="NP93" s="27"/>
      <c r="NQ93" s="65"/>
      <c r="NT93" t="str">
        <f t="shared" si="211"/>
        <v>Retour trek 19h</v>
      </c>
      <c r="NV93" s="27">
        <f t="shared" si="212"/>
        <v>0</v>
      </c>
      <c r="NW93" s="65">
        <f t="shared" si="212"/>
        <v>0</v>
      </c>
      <c r="NZ93" t="str">
        <f t="shared" si="213"/>
        <v>Retour trek 19h</v>
      </c>
      <c r="OB93" s="27">
        <f t="shared" si="214"/>
        <v>0</v>
      </c>
      <c r="OC93" s="65">
        <f t="shared" si="214"/>
        <v>0</v>
      </c>
      <c r="OF93" t="str">
        <f t="shared" si="215"/>
        <v>Retour trek 19h</v>
      </c>
      <c r="OH93" s="27">
        <f t="shared" si="216"/>
        <v>0</v>
      </c>
      <c r="OI93" s="65">
        <f t="shared" si="216"/>
        <v>0</v>
      </c>
      <c r="OL93" s="25" t="s">
        <v>653</v>
      </c>
      <c r="OO93" s="27"/>
      <c r="OR93" t="str">
        <f t="shared" si="217"/>
        <v>Arrivée Lam Kruat Pier vers 11h</v>
      </c>
      <c r="OT93" s="27">
        <f t="shared" si="218"/>
        <v>0</v>
      </c>
      <c r="OU93" s="65">
        <f t="shared" si="218"/>
        <v>0</v>
      </c>
      <c r="OX93" t="str">
        <f t="shared" si="219"/>
        <v>Arrivée Lam Kruat Pier vers 11h</v>
      </c>
      <c r="OZ93" s="27">
        <f t="shared" si="220"/>
        <v>0</v>
      </c>
      <c r="PA93" s="65">
        <f t="shared" si="220"/>
        <v>0</v>
      </c>
      <c r="PD93" t="str">
        <f t="shared" si="221"/>
        <v>Arrivée Lam Kruat Pier vers 11h</v>
      </c>
      <c r="PF93" s="27">
        <f t="shared" si="222"/>
        <v>0</v>
      </c>
      <c r="PG93" s="65">
        <f t="shared" si="222"/>
        <v>0</v>
      </c>
      <c r="PJ93" t="s">
        <v>773</v>
      </c>
      <c r="PP93" t="str">
        <f t="shared" si="223"/>
        <v>Départ à 13h pour BKK</v>
      </c>
      <c r="PR93">
        <f t="shared" si="224"/>
        <v>0</v>
      </c>
      <c r="PS93">
        <f t="shared" si="224"/>
        <v>0</v>
      </c>
      <c r="PV93" t="str">
        <f t="shared" si="225"/>
        <v>Départ à 13h pour BKK</v>
      </c>
      <c r="PX93">
        <f t="shared" si="226"/>
        <v>0</v>
      </c>
      <c r="PY93">
        <f t="shared" si="226"/>
        <v>0</v>
      </c>
      <c r="QB93" t="str">
        <f t="shared" si="227"/>
        <v>Départ à 13h pour BKK</v>
      </c>
      <c r="QD93">
        <f t="shared" si="228"/>
        <v>0</v>
      </c>
      <c r="QE93">
        <f t="shared" si="228"/>
        <v>0</v>
      </c>
      <c r="QH93" t="s">
        <v>774</v>
      </c>
      <c r="QI93" s="27"/>
      <c r="QJ93" s="27"/>
      <c r="QN93" t="str">
        <f t="shared" si="229"/>
        <v>nuit chez l'habitant (dîner inclus)</v>
      </c>
      <c r="QO93">
        <f t="shared" si="229"/>
        <v>0</v>
      </c>
      <c r="QP93">
        <f t="shared" si="229"/>
        <v>0</v>
      </c>
      <c r="QT93" t="str">
        <f t="shared" si="230"/>
        <v>nuit chez l'habitant (dîner inclus)</v>
      </c>
      <c r="QU93">
        <f t="shared" si="230"/>
        <v>0</v>
      </c>
      <c r="QV93">
        <f t="shared" si="231"/>
        <v>0</v>
      </c>
      <c r="QZ93" t="str">
        <f t="shared" si="232"/>
        <v>nuit chez l'habitant (dîner inclus)</v>
      </c>
      <c r="RA93">
        <f t="shared" si="232"/>
        <v>0</v>
      </c>
      <c r="RB93">
        <f t="shared" si="233"/>
        <v>0</v>
      </c>
      <c r="RE93" s="27"/>
      <c r="RF93" s="27"/>
      <c r="RI93">
        <f t="shared" si="234"/>
        <v>0</v>
      </c>
      <c r="RJ93">
        <f t="shared" si="234"/>
        <v>0</v>
      </c>
      <c r="RK93">
        <f t="shared" si="234"/>
        <v>0</v>
      </c>
      <c r="RN93">
        <f t="shared" si="235"/>
        <v>0</v>
      </c>
      <c r="RO93">
        <f t="shared" si="235"/>
        <v>0</v>
      </c>
      <c r="RP93">
        <f t="shared" si="235"/>
        <v>0</v>
      </c>
      <c r="RS93">
        <f t="shared" si="236"/>
        <v>0</v>
      </c>
      <c r="RT93">
        <f t="shared" si="236"/>
        <v>0</v>
      </c>
      <c r="RU93">
        <f t="shared" si="236"/>
        <v>0</v>
      </c>
      <c r="RV93" t="s">
        <v>632</v>
      </c>
      <c r="RW93" t="s">
        <v>519</v>
      </c>
      <c r="RX93" s="65">
        <v>320</v>
      </c>
      <c r="RY93" s="65">
        <v>30</v>
      </c>
      <c r="SA93" t="str">
        <f t="shared" si="237"/>
        <v>J11</v>
      </c>
      <c r="SB93" t="str">
        <f t="shared" si="237"/>
        <v>Parc national de Phu Ru Rea - départ à 8h30</v>
      </c>
      <c r="SC93">
        <f t="shared" si="237"/>
        <v>320</v>
      </c>
      <c r="SD93">
        <f t="shared" si="237"/>
        <v>30</v>
      </c>
      <c r="SF93" t="str">
        <f t="shared" si="238"/>
        <v>J11</v>
      </c>
      <c r="SG93" t="str">
        <f t="shared" si="238"/>
        <v>Parc national de Phu Ru Rea - départ à 8h30</v>
      </c>
      <c r="SH93">
        <f t="shared" si="238"/>
        <v>320</v>
      </c>
      <c r="SI93">
        <f t="shared" si="238"/>
        <v>30</v>
      </c>
      <c r="SK93" t="str">
        <f t="shared" si="239"/>
        <v>J11</v>
      </c>
      <c r="SL93" t="str">
        <f t="shared" si="239"/>
        <v>Parc national de Phu Ru Rea - départ à 8h30</v>
      </c>
      <c r="SM93">
        <f t="shared" si="239"/>
        <v>320</v>
      </c>
      <c r="SN93">
        <f t="shared" si="239"/>
        <v>30</v>
      </c>
      <c r="SR93" t="s">
        <v>263</v>
      </c>
      <c r="ST93">
        <v>3500</v>
      </c>
      <c r="SW93" t="str">
        <f t="shared" si="240"/>
        <v>Van à la journée</v>
      </c>
      <c r="SX93">
        <f t="shared" si="240"/>
        <v>0</v>
      </c>
      <c r="SY93">
        <f t="shared" si="240"/>
        <v>3500</v>
      </c>
      <c r="TB93" t="str">
        <f t="shared" si="241"/>
        <v>Van à la journée</v>
      </c>
      <c r="TC93">
        <f t="shared" si="241"/>
        <v>0</v>
      </c>
      <c r="TD93">
        <f t="shared" si="241"/>
        <v>3500</v>
      </c>
      <c r="TG93" t="str">
        <f t="shared" si="242"/>
        <v>Van à la journée</v>
      </c>
      <c r="TH93">
        <f t="shared" si="242"/>
        <v>0</v>
      </c>
      <c r="TI93">
        <f t="shared" si="242"/>
        <v>3500</v>
      </c>
    </row>
    <row r="94" spans="2:529" x14ac:dyDescent="0.25">
      <c r="B94" s="26"/>
      <c r="C94" s="26"/>
      <c r="D94" s="26" t="s">
        <v>754</v>
      </c>
      <c r="E94" s="26"/>
      <c r="F94" s="72">
        <f>+(F93*2)-F86</f>
        <v>3418.7309450000007</v>
      </c>
      <c r="G94" s="27">
        <f t="shared" si="243"/>
        <v>132560.33132997289</v>
      </c>
      <c r="H94" s="27"/>
      <c r="J94" s="26"/>
      <c r="K94" s="26"/>
      <c r="L94" s="26" t="s">
        <v>754</v>
      </c>
      <c r="M94" s="26"/>
      <c r="N94" s="72">
        <f>+(N93*2)-N86</f>
        <v>2862.4664350000003</v>
      </c>
      <c r="O94" s="27"/>
      <c r="P94" s="27"/>
      <c r="R94" s="26"/>
      <c r="S94" s="26"/>
      <c r="T94" s="26" t="s">
        <v>754</v>
      </c>
      <c r="U94" s="26"/>
      <c r="V94" s="72">
        <f>+(V93*2)-V86</f>
        <v>2370.6769249999998</v>
      </c>
      <c r="W94" s="27">
        <f>+V94*$C$1</f>
        <v>91922.331329972847</v>
      </c>
      <c r="X94" s="27"/>
      <c r="Z94" s="26"/>
      <c r="AA94" s="26"/>
      <c r="AB94" s="26" t="s">
        <v>754</v>
      </c>
      <c r="AC94" s="26"/>
      <c r="AD94" s="72">
        <f>+(AD93*2)-AD86</f>
        <v>1878.8874150000001</v>
      </c>
      <c r="AE94" s="27"/>
      <c r="AG94" s="26" t="s">
        <v>681</v>
      </c>
      <c r="AH94" s="26"/>
      <c r="AI94" s="26"/>
      <c r="AJ94" s="26">
        <v>8</v>
      </c>
      <c r="AK94" s="65"/>
      <c r="AM94" s="26" t="s">
        <v>681</v>
      </c>
      <c r="AN94" s="26"/>
      <c r="AO94" s="26"/>
      <c r="AP94" s="26">
        <v>6</v>
      </c>
      <c r="AQ94" s="26"/>
      <c r="AS94" s="26" t="s">
        <v>681</v>
      </c>
      <c r="AT94" s="26"/>
      <c r="AU94" s="26"/>
      <c r="AV94" s="26">
        <v>4</v>
      </c>
      <c r="AW94" s="26"/>
      <c r="AY94" s="26" t="s">
        <v>681</v>
      </c>
      <c r="AZ94" s="26"/>
      <c r="BA94" s="26"/>
      <c r="BB94" s="26">
        <v>2</v>
      </c>
      <c r="BC94" s="26"/>
      <c r="BE94" t="s">
        <v>626</v>
      </c>
      <c r="BF94" s="27"/>
      <c r="BG94" s="27">
        <v>0</v>
      </c>
      <c r="BI94" t="str">
        <f t="shared" si="149"/>
        <v/>
      </c>
      <c r="BJ94" t="str">
        <f t="shared" si="150"/>
        <v>Déjeuner en ville</v>
      </c>
      <c r="BK94" s="27">
        <f t="shared" si="150"/>
        <v>0</v>
      </c>
      <c r="BL94" s="27">
        <f t="shared" si="150"/>
        <v>0</v>
      </c>
      <c r="BN94" t="str">
        <f t="shared" si="151"/>
        <v/>
      </c>
      <c r="BO94" t="str">
        <f t="shared" si="151"/>
        <v>Déjeuner en ville</v>
      </c>
      <c r="BP94" s="27">
        <f t="shared" si="151"/>
        <v>0</v>
      </c>
      <c r="BQ94" s="27">
        <f t="shared" si="129"/>
        <v>0</v>
      </c>
      <c r="BS94" s="27" t="str">
        <f t="shared" si="152"/>
        <v/>
      </c>
      <c r="BT94" t="str">
        <f t="shared" si="152"/>
        <v>Déjeuner en ville</v>
      </c>
      <c r="BU94" s="27">
        <f t="shared" si="152"/>
        <v>0</v>
      </c>
      <c r="BV94" s="27">
        <f t="shared" si="130"/>
        <v>0</v>
      </c>
      <c r="BX94" t="s">
        <v>776</v>
      </c>
      <c r="BY94">
        <v>1200</v>
      </c>
      <c r="BZ94">
        <v>1200</v>
      </c>
      <c r="CB94" t="str">
        <f t="shared" si="153"/>
        <v/>
      </c>
      <c r="CC94" t="str">
        <f t="shared" si="154"/>
        <v>Départ Air Asia don muang à 7h35 arrivée 8h35</v>
      </c>
      <c r="CD94" s="27">
        <f t="shared" si="154"/>
        <v>1200</v>
      </c>
      <c r="CE94" s="27">
        <f t="shared" si="154"/>
        <v>1200</v>
      </c>
      <c r="CF94"/>
      <c r="CG94" t="str">
        <f t="shared" si="155"/>
        <v/>
      </c>
      <c r="CH94" t="str">
        <f t="shared" si="155"/>
        <v>Départ Air Asia don muang à 7h35 arrivée 8h35</v>
      </c>
      <c r="CI94" s="27">
        <f t="shared" si="156"/>
        <v>1200</v>
      </c>
      <c r="CJ94" s="27">
        <f t="shared" si="157"/>
        <v>1200</v>
      </c>
      <c r="CL94" t="str">
        <f t="shared" si="158"/>
        <v/>
      </c>
      <c r="CM94" t="str">
        <f t="shared" si="158"/>
        <v>Départ Air Asia don muang à 7h35 arrivée 8h35</v>
      </c>
      <c r="CN94" s="27">
        <f t="shared" si="158"/>
        <v>1200</v>
      </c>
      <c r="CO94" s="27">
        <f t="shared" si="131"/>
        <v>1200</v>
      </c>
      <c r="CQ94" t="s">
        <v>664</v>
      </c>
      <c r="CR94" t="s">
        <v>440</v>
      </c>
      <c r="CS94" s="27"/>
      <c r="CT94" s="27"/>
      <c r="CV94" t="str">
        <f t="shared" si="159"/>
        <v>J12</v>
      </c>
      <c r="CW94" t="str">
        <f t="shared" si="160"/>
        <v>Activités à la carte payables à part (voir desc.)</v>
      </c>
      <c r="CX94" s="27">
        <f t="shared" si="160"/>
        <v>0</v>
      </c>
      <c r="CY94" s="27">
        <f t="shared" si="160"/>
        <v>0</v>
      </c>
      <c r="DA94" t="str">
        <f t="shared" si="161"/>
        <v>J12</v>
      </c>
      <c r="DB94" t="str">
        <f t="shared" si="162"/>
        <v>Activités à la carte payables à part (voir desc.)</v>
      </c>
      <c r="DC94" s="27">
        <f t="shared" si="162"/>
        <v>0</v>
      </c>
      <c r="DD94" s="27">
        <f t="shared" si="162"/>
        <v>0</v>
      </c>
      <c r="DF94" t="str">
        <f t="shared" si="163"/>
        <v>J12</v>
      </c>
      <c r="DG94" t="str">
        <f t="shared" si="164"/>
        <v>Activités à la carte payables à part (voir desc.)</v>
      </c>
      <c r="DH94" s="27">
        <f t="shared" si="164"/>
        <v>0</v>
      </c>
      <c r="DI94" s="27">
        <f t="shared" si="164"/>
        <v>0</v>
      </c>
      <c r="DL94" t="s">
        <v>508</v>
      </c>
      <c r="DM94" s="27">
        <v>600</v>
      </c>
      <c r="DP94" t="str">
        <f t="shared" si="165"/>
        <v/>
      </c>
      <c r="DQ94" t="str">
        <f t="shared" si="166"/>
        <v>Départ 8h en van pour Kuang Si Falls (van 80 USD)</v>
      </c>
      <c r="DR94" s="27">
        <f t="shared" si="166"/>
        <v>600</v>
      </c>
      <c r="DS94" s="27">
        <f t="shared" si="166"/>
        <v>0</v>
      </c>
      <c r="DU94" t="str">
        <f t="shared" si="167"/>
        <v/>
      </c>
      <c r="DV94" t="str">
        <f t="shared" si="167"/>
        <v>Départ 8h en van pour Kuang Si Falls (van 80 USD)</v>
      </c>
      <c r="DW94" s="27">
        <f t="shared" si="167"/>
        <v>600</v>
      </c>
      <c r="DX94" s="27">
        <f t="shared" si="132"/>
        <v>0</v>
      </c>
      <c r="DZ94" t="str">
        <f t="shared" si="168"/>
        <v/>
      </c>
      <c r="EA94" t="str">
        <f t="shared" si="168"/>
        <v>Départ 8h en van pour Kuang Si Falls (van 80 USD)</v>
      </c>
      <c r="EB94" s="27">
        <f t="shared" si="168"/>
        <v>600</v>
      </c>
      <c r="EC94" s="27">
        <f t="shared" si="133"/>
        <v>0</v>
      </c>
      <c r="EF94" s="26" t="s">
        <v>713</v>
      </c>
      <c r="EG94" s="72">
        <f>+(EH92/EH90*2)-EG95</f>
        <v>1734.3606174999998</v>
      </c>
      <c r="EH94" s="26"/>
      <c r="EI94" s="27"/>
      <c r="EK94" s="26" t="s">
        <v>713</v>
      </c>
      <c r="EL94" s="72">
        <f>+(EM92/EM90*2)-EL95</f>
        <v>1872.812083333333</v>
      </c>
      <c r="EM94" s="26"/>
      <c r="EP94" s="26" t="s">
        <v>713</v>
      </c>
      <c r="EQ94" s="72">
        <f>+(ER92/ER90*2)-EQ95</f>
        <v>2201.2950150000001</v>
      </c>
      <c r="ER94" s="26"/>
      <c r="EU94" s="26" t="s">
        <v>713</v>
      </c>
      <c r="EV94" s="72">
        <f>+(EW92/EW90*2)-EV95</f>
        <v>3186.7438099999999</v>
      </c>
      <c r="EW94" s="26"/>
      <c r="EZ94" t="s">
        <v>665</v>
      </c>
      <c r="FD94" t="str">
        <f t="shared" si="169"/>
        <v/>
      </c>
      <c r="FE94" t="str">
        <f t="shared" si="170"/>
        <v>Marché de nuit</v>
      </c>
      <c r="FF94" s="27">
        <f t="shared" si="170"/>
        <v>0</v>
      </c>
      <c r="FG94" s="27">
        <f t="shared" si="170"/>
        <v>0</v>
      </c>
      <c r="FI94" t="str">
        <f t="shared" si="171"/>
        <v/>
      </c>
      <c r="FJ94" t="str">
        <f t="shared" si="171"/>
        <v>Marché de nuit</v>
      </c>
      <c r="FK94" s="27">
        <f t="shared" si="171"/>
        <v>0</v>
      </c>
      <c r="FL94" s="27">
        <f t="shared" si="134"/>
        <v>0</v>
      </c>
      <c r="FN94" t="str">
        <f t="shared" si="172"/>
        <v/>
      </c>
      <c r="FO94" t="str">
        <f t="shared" si="172"/>
        <v>Marché de nuit</v>
      </c>
      <c r="FP94" s="27">
        <f t="shared" si="172"/>
        <v>0</v>
      </c>
      <c r="FQ94" s="27">
        <f t="shared" si="135"/>
        <v>0</v>
      </c>
      <c r="FS94" t="s">
        <v>665</v>
      </c>
      <c r="FW94" t="str">
        <f t="shared" si="173"/>
        <v/>
      </c>
      <c r="FX94" t="str">
        <f t="shared" si="174"/>
        <v>Marché de nuit</v>
      </c>
      <c r="FY94" s="27">
        <f t="shared" si="174"/>
        <v>0</v>
      </c>
      <c r="FZ94" s="27">
        <f t="shared" si="174"/>
        <v>0</v>
      </c>
      <c r="GB94" t="str">
        <f t="shared" si="175"/>
        <v/>
      </c>
      <c r="GC94" t="str">
        <f t="shared" si="175"/>
        <v>Marché de nuit</v>
      </c>
      <c r="GD94" s="27">
        <f t="shared" si="175"/>
        <v>0</v>
      </c>
      <c r="GE94" s="27">
        <f t="shared" si="136"/>
        <v>0</v>
      </c>
      <c r="GG94" t="str">
        <f t="shared" si="176"/>
        <v/>
      </c>
      <c r="GH94" t="str">
        <f t="shared" si="176"/>
        <v>Marché de nuit</v>
      </c>
      <c r="GI94" s="27">
        <f t="shared" si="176"/>
        <v>0</v>
      </c>
      <c r="GJ94" s="27">
        <f t="shared" si="137"/>
        <v>0</v>
      </c>
      <c r="GL94" t="s">
        <v>665</v>
      </c>
      <c r="GP94" t="str">
        <f t="shared" si="177"/>
        <v/>
      </c>
      <c r="GQ94" t="str">
        <f t="shared" si="178"/>
        <v>Marché de nuit</v>
      </c>
      <c r="GR94" s="27">
        <f t="shared" si="178"/>
        <v>0</v>
      </c>
      <c r="GS94" s="27">
        <f t="shared" si="178"/>
        <v>0</v>
      </c>
      <c r="GU94" t="str">
        <f t="shared" si="179"/>
        <v/>
      </c>
      <c r="GV94" t="str">
        <f t="shared" si="179"/>
        <v>Marché de nuit</v>
      </c>
      <c r="GW94" s="27">
        <f t="shared" si="179"/>
        <v>0</v>
      </c>
      <c r="GX94" s="27">
        <f t="shared" si="138"/>
        <v>0</v>
      </c>
      <c r="GZ94" t="str">
        <f t="shared" si="180"/>
        <v/>
      </c>
      <c r="HA94" t="str">
        <f t="shared" si="180"/>
        <v>Marché de nuit</v>
      </c>
      <c r="HB94" s="27">
        <f t="shared" si="180"/>
        <v>0</v>
      </c>
      <c r="HC94" s="27">
        <f t="shared" si="139"/>
        <v>0</v>
      </c>
      <c r="HE94" t="s">
        <v>777</v>
      </c>
      <c r="HG94" s="27">
        <v>0</v>
      </c>
      <c r="HI94" t="str">
        <f t="shared" si="181"/>
        <v/>
      </c>
      <c r="HJ94" t="str">
        <f t="shared" si="182"/>
        <v xml:space="preserve">Dîner en ville </v>
      </c>
      <c r="HK94">
        <f t="shared" si="182"/>
        <v>0</v>
      </c>
      <c r="HL94">
        <f t="shared" si="182"/>
        <v>0</v>
      </c>
      <c r="HN94" t="str">
        <f t="shared" si="183"/>
        <v/>
      </c>
      <c r="HO94" t="str">
        <f t="shared" si="183"/>
        <v xml:space="preserve">Dîner en ville </v>
      </c>
      <c r="HP94">
        <f t="shared" si="183"/>
        <v>0</v>
      </c>
      <c r="HQ94">
        <f t="shared" si="140"/>
        <v>0</v>
      </c>
      <c r="HS94" t="str">
        <f t="shared" si="184"/>
        <v/>
      </c>
      <c r="HT94" t="str">
        <f t="shared" si="184"/>
        <v xml:space="preserve">Dîner en ville </v>
      </c>
      <c r="HU94">
        <f t="shared" si="184"/>
        <v>0</v>
      </c>
      <c r="HV94">
        <f t="shared" si="141"/>
        <v>0</v>
      </c>
      <c r="HX94" t="s">
        <v>777</v>
      </c>
      <c r="HZ94" s="27">
        <v>0</v>
      </c>
      <c r="IB94" t="str">
        <f t="shared" si="185"/>
        <v/>
      </c>
      <c r="IC94" t="str">
        <f t="shared" si="186"/>
        <v xml:space="preserve">Dîner en ville </v>
      </c>
      <c r="ID94">
        <f t="shared" si="186"/>
        <v>0</v>
      </c>
      <c r="IE94">
        <f t="shared" si="186"/>
        <v>0</v>
      </c>
      <c r="IG94" t="str">
        <f t="shared" si="187"/>
        <v/>
      </c>
      <c r="IH94" t="str">
        <f t="shared" si="188"/>
        <v xml:space="preserve">Dîner en ville </v>
      </c>
      <c r="II94">
        <f t="shared" si="188"/>
        <v>0</v>
      </c>
      <c r="IJ94">
        <f t="shared" si="188"/>
        <v>0</v>
      </c>
      <c r="IL94" t="str">
        <f t="shared" si="189"/>
        <v/>
      </c>
      <c r="IM94" t="str">
        <f t="shared" si="190"/>
        <v xml:space="preserve">Dîner en ville </v>
      </c>
      <c r="IN94">
        <f t="shared" si="190"/>
        <v>0</v>
      </c>
      <c r="IO94">
        <f t="shared" si="190"/>
        <v>0</v>
      </c>
      <c r="IR94" s="26" t="s">
        <v>654</v>
      </c>
      <c r="IS94" s="26"/>
      <c r="IT94" s="26"/>
      <c r="IU94" s="26"/>
      <c r="IV94" s="26"/>
      <c r="IW94" s="72">
        <v>0</v>
      </c>
      <c r="IZ94" s="26" t="s">
        <v>654</v>
      </c>
      <c r="JA94" s="26"/>
      <c r="JB94" s="26"/>
      <c r="JC94" s="26"/>
      <c r="JD94" s="26"/>
      <c r="JE94" s="72">
        <v>0</v>
      </c>
      <c r="JH94" s="26" t="s">
        <v>654</v>
      </c>
      <c r="JI94" s="26"/>
      <c r="JJ94" s="26"/>
      <c r="JK94" s="26"/>
      <c r="JL94" s="26"/>
      <c r="JM94" s="72">
        <v>0</v>
      </c>
      <c r="JP94" s="26" t="s">
        <v>654</v>
      </c>
      <c r="JQ94" s="26"/>
      <c r="JR94" s="26"/>
      <c r="JS94" s="26"/>
      <c r="JT94" s="26"/>
      <c r="JU94" s="72">
        <v>0</v>
      </c>
      <c r="JX94" s="25" t="s">
        <v>741</v>
      </c>
      <c r="JZ94">
        <f>35*38</f>
        <v>1330</v>
      </c>
      <c r="KA94" s="27">
        <v>1330</v>
      </c>
      <c r="KB94" s="27"/>
      <c r="KD94" s="25" t="s">
        <v>778</v>
      </c>
      <c r="KF94" s="27">
        <f t="shared" si="197"/>
        <v>1330</v>
      </c>
      <c r="KG94" s="65">
        <f t="shared" si="197"/>
        <v>1330</v>
      </c>
      <c r="KJ94" s="25" t="s">
        <v>778</v>
      </c>
      <c r="KL94" s="27">
        <f t="shared" si="198"/>
        <v>1330</v>
      </c>
      <c r="KM94" s="65">
        <f t="shared" si="198"/>
        <v>1330</v>
      </c>
      <c r="KP94" s="25" t="s">
        <v>778</v>
      </c>
      <c r="KR94" s="27">
        <f t="shared" si="199"/>
        <v>1330</v>
      </c>
      <c r="KS94" s="65">
        <f t="shared" si="199"/>
        <v>1330</v>
      </c>
      <c r="KV94" t="s">
        <v>434</v>
      </c>
      <c r="KX94" s="25"/>
      <c r="KY94" s="65"/>
      <c r="KZ94" s="27"/>
      <c r="LB94" t="s">
        <v>434</v>
      </c>
      <c r="LD94" s="27">
        <f t="shared" si="123"/>
        <v>0</v>
      </c>
      <c r="LE94" s="65">
        <f t="shared" si="123"/>
        <v>0</v>
      </c>
      <c r="LH94" t="str">
        <f t="shared" si="200"/>
        <v>visite des temples l'après-midi</v>
      </c>
      <c r="LJ94" s="27">
        <f t="shared" si="124"/>
        <v>0</v>
      </c>
      <c r="LK94" s="65">
        <f t="shared" si="124"/>
        <v>0</v>
      </c>
      <c r="LN94" t="str">
        <f t="shared" si="201"/>
        <v>visite des temples l'après-midi</v>
      </c>
      <c r="LP94" s="27">
        <f t="shared" si="125"/>
        <v>0</v>
      </c>
      <c r="LQ94" s="65">
        <f t="shared" si="125"/>
        <v>0</v>
      </c>
      <c r="LT94" t="s">
        <v>434</v>
      </c>
      <c r="LV94" s="25"/>
      <c r="LW94" s="65"/>
      <c r="LX94" s="27"/>
      <c r="LZ94" t="str">
        <f t="shared" si="202"/>
        <v>visite des temples l'après-midi</v>
      </c>
      <c r="MB94" s="27">
        <f t="shared" si="126"/>
        <v>0</v>
      </c>
      <c r="MC94" s="65">
        <f t="shared" si="126"/>
        <v>0</v>
      </c>
      <c r="MF94" t="str">
        <f t="shared" si="203"/>
        <v>visite des temples l'après-midi</v>
      </c>
      <c r="MH94" s="27">
        <f t="shared" si="127"/>
        <v>0</v>
      </c>
      <c r="MI94" s="65">
        <f t="shared" si="127"/>
        <v>0</v>
      </c>
      <c r="ML94" t="str">
        <f t="shared" si="204"/>
        <v>visite des temples l'après-midi</v>
      </c>
      <c r="MN94" s="27">
        <f t="shared" si="128"/>
        <v>0</v>
      </c>
      <c r="MO94" s="65">
        <f t="shared" si="128"/>
        <v>0</v>
      </c>
      <c r="MQ94" s="25" t="s">
        <v>382</v>
      </c>
      <c r="MS94" s="27"/>
      <c r="MT94" s="27">
        <v>0</v>
      </c>
      <c r="MW94" t="str">
        <f t="shared" si="205"/>
        <v>Dîner à l'hôtel</v>
      </c>
      <c r="MY94" s="27">
        <f t="shared" si="206"/>
        <v>0</v>
      </c>
      <c r="MZ94" s="65">
        <f t="shared" si="206"/>
        <v>0</v>
      </c>
      <c r="NC94" t="str">
        <f t="shared" si="207"/>
        <v>Dîner à l'hôtel</v>
      </c>
      <c r="NE94" s="27">
        <f t="shared" si="208"/>
        <v>0</v>
      </c>
      <c r="NF94" s="65">
        <f t="shared" si="208"/>
        <v>0</v>
      </c>
      <c r="NI94" t="str">
        <f t="shared" si="209"/>
        <v>Dîner à l'hôtel</v>
      </c>
      <c r="NK94" s="27">
        <f t="shared" si="210"/>
        <v>0</v>
      </c>
      <c r="NL94" s="65">
        <f t="shared" si="210"/>
        <v>0</v>
      </c>
      <c r="NN94" s="25" t="s">
        <v>483</v>
      </c>
      <c r="NP94" s="27"/>
      <c r="NQ94" s="65">
        <v>0</v>
      </c>
      <c r="NT94" t="str">
        <f t="shared" si="211"/>
        <v>Dîner en ville</v>
      </c>
      <c r="NV94" s="27">
        <f t="shared" si="212"/>
        <v>0</v>
      </c>
      <c r="NW94" s="65">
        <f t="shared" si="212"/>
        <v>0</v>
      </c>
      <c r="NZ94" t="str">
        <f t="shared" si="213"/>
        <v>Dîner en ville</v>
      </c>
      <c r="OB94" s="27">
        <f t="shared" si="214"/>
        <v>0</v>
      </c>
      <c r="OC94" s="65">
        <f t="shared" si="214"/>
        <v>0</v>
      </c>
      <c r="OF94" t="str">
        <f t="shared" si="215"/>
        <v>Dîner en ville</v>
      </c>
      <c r="OH94" s="27">
        <f t="shared" si="216"/>
        <v>0</v>
      </c>
      <c r="OI94" s="65">
        <f t="shared" si="216"/>
        <v>0</v>
      </c>
      <c r="OL94" s="25" t="s">
        <v>660</v>
      </c>
      <c r="ON94">
        <v>0</v>
      </c>
      <c r="OO94" s="27">
        <v>0</v>
      </c>
      <c r="OR94" t="str">
        <f t="shared" si="217"/>
        <v>Ferry (long tail) pour Koh Jum - 45mn arrivée hôtel vers 13h30</v>
      </c>
      <c r="OT94" s="27">
        <f t="shared" si="218"/>
        <v>0</v>
      </c>
      <c r="OU94" s="65">
        <f t="shared" si="218"/>
        <v>0</v>
      </c>
      <c r="OX94" t="str">
        <f t="shared" si="219"/>
        <v>Ferry (long tail) pour Koh Jum - 45mn arrivée hôtel vers 13h30</v>
      </c>
      <c r="OZ94" s="27">
        <f t="shared" si="220"/>
        <v>0</v>
      </c>
      <c r="PA94" s="65">
        <f t="shared" si="220"/>
        <v>0</v>
      </c>
      <c r="PD94" t="str">
        <f t="shared" si="221"/>
        <v>Ferry (long tail) pour Koh Jum - 45mn arrivée hôtel vers 13h30</v>
      </c>
      <c r="PF94" s="27">
        <f t="shared" si="222"/>
        <v>0</v>
      </c>
      <c r="PG94" s="65">
        <f t="shared" si="222"/>
        <v>0</v>
      </c>
      <c r="PJ94" t="s">
        <v>779</v>
      </c>
      <c r="PL94">
        <v>9</v>
      </c>
      <c r="PM94">
        <v>9</v>
      </c>
      <c r="PP94" t="str">
        <f t="shared" si="223"/>
        <v>14h bateau bus klongs</v>
      </c>
      <c r="PR94">
        <f t="shared" si="224"/>
        <v>9</v>
      </c>
      <c r="PS94">
        <f t="shared" si="224"/>
        <v>9</v>
      </c>
      <c r="PV94" t="str">
        <f t="shared" si="225"/>
        <v>14h bateau bus klongs</v>
      </c>
      <c r="PX94">
        <f t="shared" si="226"/>
        <v>9</v>
      </c>
      <c r="PY94">
        <f t="shared" si="226"/>
        <v>9</v>
      </c>
      <c r="QB94" t="str">
        <f t="shared" si="227"/>
        <v>14h bateau bus klongs</v>
      </c>
      <c r="QD94">
        <f t="shared" si="228"/>
        <v>9</v>
      </c>
      <c r="QE94">
        <f t="shared" si="228"/>
        <v>9</v>
      </c>
      <c r="QG94" t="s">
        <v>700</v>
      </c>
      <c r="QH94" t="s">
        <v>780</v>
      </c>
      <c r="QI94" s="27">
        <v>1250</v>
      </c>
      <c r="QJ94" s="27"/>
      <c r="QM94" t="s">
        <v>700</v>
      </c>
      <c r="QN94" t="str">
        <f t="shared" si="229"/>
        <v>Route de la soie (déjeuner inclus)</v>
      </c>
      <c r="QO94">
        <f t="shared" si="229"/>
        <v>1250</v>
      </c>
      <c r="QP94">
        <f t="shared" si="229"/>
        <v>0</v>
      </c>
      <c r="QS94" t="s">
        <v>700</v>
      </c>
      <c r="QT94" t="str">
        <f t="shared" si="230"/>
        <v>Route de la soie (déjeuner inclus)</v>
      </c>
      <c r="QU94">
        <v>1700</v>
      </c>
      <c r="QV94">
        <f t="shared" si="231"/>
        <v>0</v>
      </c>
      <c r="QY94" t="s">
        <v>700</v>
      </c>
      <c r="QZ94" t="str">
        <f t="shared" si="232"/>
        <v>Route de la soie (déjeuner inclus)</v>
      </c>
      <c r="RA94">
        <v>2100</v>
      </c>
      <c r="RB94">
        <f t="shared" si="233"/>
        <v>0</v>
      </c>
      <c r="RC94" t="s">
        <v>632</v>
      </c>
      <c r="RD94" t="s">
        <v>930</v>
      </c>
      <c r="RE94" s="27">
        <v>200</v>
      </c>
      <c r="RF94" s="27">
        <v>3500</v>
      </c>
      <c r="RH94" t="s">
        <v>632</v>
      </c>
      <c r="RI94" t="str">
        <f t="shared" si="234"/>
        <v>Route de la soie + van</v>
      </c>
      <c r="RJ94">
        <f t="shared" si="234"/>
        <v>200</v>
      </c>
      <c r="RK94">
        <f t="shared" si="234"/>
        <v>3500</v>
      </c>
      <c r="RM94" t="s">
        <v>632</v>
      </c>
      <c r="RN94" t="str">
        <f t="shared" si="235"/>
        <v>Route de la soie + van</v>
      </c>
      <c r="RO94">
        <f t="shared" si="235"/>
        <v>200</v>
      </c>
      <c r="RP94">
        <f t="shared" si="235"/>
        <v>3500</v>
      </c>
      <c r="RR94" t="s">
        <v>632</v>
      </c>
      <c r="RS94" t="str">
        <f t="shared" si="236"/>
        <v>Route de la soie + van</v>
      </c>
      <c r="RT94">
        <f t="shared" si="236"/>
        <v>200</v>
      </c>
      <c r="RU94">
        <f t="shared" si="236"/>
        <v>3500</v>
      </c>
      <c r="RW94" t="s">
        <v>527</v>
      </c>
      <c r="RX94" s="27"/>
      <c r="RY94" s="27"/>
      <c r="SA94">
        <f t="shared" si="237"/>
        <v>0</v>
      </c>
      <c r="SB94" t="str">
        <f t="shared" si="237"/>
        <v>Retour hôtel vers 16h</v>
      </c>
      <c r="SC94">
        <f t="shared" si="237"/>
        <v>0</v>
      </c>
      <c r="SD94">
        <f t="shared" si="237"/>
        <v>0</v>
      </c>
      <c r="SF94">
        <f t="shared" si="238"/>
        <v>0</v>
      </c>
      <c r="SG94" t="str">
        <f t="shared" si="238"/>
        <v>Retour hôtel vers 16h</v>
      </c>
      <c r="SH94">
        <f t="shared" si="238"/>
        <v>0</v>
      </c>
      <c r="SI94">
        <f t="shared" si="238"/>
        <v>0</v>
      </c>
      <c r="SK94">
        <f t="shared" si="239"/>
        <v>0</v>
      </c>
      <c r="SL94" t="str">
        <f t="shared" si="239"/>
        <v>Retour hôtel vers 16h</v>
      </c>
      <c r="SM94">
        <f t="shared" si="239"/>
        <v>0</v>
      </c>
      <c r="SN94">
        <f t="shared" si="239"/>
        <v>0</v>
      </c>
      <c r="SR94" t="s">
        <v>255</v>
      </c>
      <c r="SS94">
        <v>1200</v>
      </c>
      <c r="SW94" t="str">
        <f t="shared" si="240"/>
        <v>park &amp; pool resort</v>
      </c>
      <c r="SX94">
        <f t="shared" si="240"/>
        <v>1200</v>
      </c>
      <c r="SY94">
        <f t="shared" si="240"/>
        <v>0</v>
      </c>
      <c r="TB94" t="str">
        <f t="shared" si="241"/>
        <v>park &amp; pool resort</v>
      </c>
      <c r="TC94">
        <f t="shared" si="241"/>
        <v>1200</v>
      </c>
      <c r="TD94">
        <f t="shared" si="241"/>
        <v>0</v>
      </c>
      <c r="TG94" t="str">
        <f t="shared" si="242"/>
        <v>park &amp; pool resort</v>
      </c>
      <c r="TH94">
        <f t="shared" si="242"/>
        <v>1200</v>
      </c>
      <c r="TI94">
        <f t="shared" si="242"/>
        <v>0</v>
      </c>
    </row>
    <row r="95" spans="2:529" x14ac:dyDescent="0.25">
      <c r="B95" s="26" t="s">
        <v>781</v>
      </c>
      <c r="C95" s="26"/>
      <c r="D95" s="26" t="s">
        <v>748</v>
      </c>
      <c r="E95" s="26"/>
      <c r="F95" s="72">
        <f>+(G79/2)+(($C$98)/2)+(F86/2)</f>
        <v>3767.6696450000004</v>
      </c>
      <c r="G95" s="27">
        <f t="shared" si="243"/>
        <v>146090.33132997286</v>
      </c>
      <c r="H95" s="27"/>
      <c r="J95" s="26" t="s">
        <v>781</v>
      </c>
      <c r="K95" s="26"/>
      <c r="L95" s="26" t="s">
        <v>748</v>
      </c>
      <c r="M95" s="26"/>
      <c r="N95" s="72">
        <f>+(O79/2)+(($C$98)/2)+(N86/2)</f>
        <v>3211.4051350000004</v>
      </c>
      <c r="O95" s="27"/>
      <c r="P95" s="27"/>
      <c r="Q95" s="27"/>
      <c r="R95" s="26" t="s">
        <v>781</v>
      </c>
      <c r="S95" s="26"/>
      <c r="T95" s="26" t="s">
        <v>748</v>
      </c>
      <c r="U95" s="26"/>
      <c r="V95" s="72">
        <f>+(W79/2)+(($C$98)/2)+(V86/2)</f>
        <v>2719.6156249999999</v>
      </c>
      <c r="W95" s="27"/>
      <c r="X95" s="27"/>
      <c r="Y95" s="27"/>
      <c r="Z95" s="26" t="s">
        <v>781</v>
      </c>
      <c r="AA95" s="26"/>
      <c r="AB95" s="26" t="s">
        <v>748</v>
      </c>
      <c r="AC95" s="26"/>
      <c r="AD95" s="72">
        <f>+(AE79/2)+(($C$98)/2)+(AD86/2)</f>
        <v>2227.8261149999998</v>
      </c>
      <c r="AE95" s="27">
        <f>+AD95*$C$1</f>
        <v>86383.331329972847</v>
      </c>
      <c r="AG95" s="26" t="s">
        <v>689</v>
      </c>
      <c r="AH95" s="26"/>
      <c r="AI95" s="26"/>
      <c r="AJ95" s="72">
        <f>+AJ94*AJ93*13</f>
        <v>2600</v>
      </c>
      <c r="AK95" s="65"/>
      <c r="AM95" s="26" t="s">
        <v>689</v>
      </c>
      <c r="AN95" s="26"/>
      <c r="AO95" s="26"/>
      <c r="AP95" s="72">
        <f>+AP94*AP93*13</f>
        <v>1950</v>
      </c>
      <c r="AQ95" s="72"/>
      <c r="AS95" s="26" t="s">
        <v>689</v>
      </c>
      <c r="AT95" s="26"/>
      <c r="AU95" s="26"/>
      <c r="AV95" s="72">
        <f>+AV94*AV93*13</f>
        <v>1300</v>
      </c>
      <c r="AW95" s="72"/>
      <c r="AY95" s="26" t="s">
        <v>689</v>
      </c>
      <c r="AZ95" s="26"/>
      <c r="BA95" s="26"/>
      <c r="BB95" s="72">
        <f>+BB94*BB93*13</f>
        <v>650</v>
      </c>
      <c r="BC95" s="72"/>
      <c r="BE95" t="s">
        <v>782</v>
      </c>
      <c r="BF95" s="27"/>
      <c r="BG95" s="27">
        <v>1000</v>
      </c>
      <c r="BI95" t="str">
        <f t="shared" si="149"/>
        <v/>
      </c>
      <c r="BJ95" t="str">
        <f t="shared" si="150"/>
        <v>Forfait tuk tuk</v>
      </c>
      <c r="BK95" s="27">
        <f t="shared" si="150"/>
        <v>0</v>
      </c>
      <c r="BL95" s="27">
        <f t="shared" si="150"/>
        <v>1000</v>
      </c>
      <c r="BN95" t="str">
        <f t="shared" si="151"/>
        <v/>
      </c>
      <c r="BO95" t="str">
        <f t="shared" si="151"/>
        <v>Forfait tuk tuk</v>
      </c>
      <c r="BP95" s="27">
        <f t="shared" si="151"/>
        <v>0</v>
      </c>
      <c r="BQ95" s="27">
        <f t="shared" si="129"/>
        <v>1000</v>
      </c>
      <c r="BS95" s="27" t="str">
        <f t="shared" si="152"/>
        <v/>
      </c>
      <c r="BT95" t="str">
        <f t="shared" si="152"/>
        <v>Forfait tuk tuk</v>
      </c>
      <c r="BU95" s="27">
        <f t="shared" si="152"/>
        <v>0</v>
      </c>
      <c r="BV95" s="27">
        <f t="shared" si="130"/>
        <v>1000</v>
      </c>
      <c r="BX95" t="s">
        <v>783</v>
      </c>
      <c r="BZ95">
        <v>0</v>
      </c>
      <c r="CB95" t="str">
        <f t="shared" si="153"/>
        <v/>
      </c>
      <c r="CC95" t="str">
        <f t="shared" si="154"/>
        <v>Petit déjeuner aéroport et déjeuner</v>
      </c>
      <c r="CD95" s="27">
        <f t="shared" si="154"/>
        <v>0</v>
      </c>
      <c r="CE95" s="27">
        <f t="shared" si="154"/>
        <v>0</v>
      </c>
      <c r="CF95"/>
      <c r="CG95" t="str">
        <f t="shared" si="155"/>
        <v/>
      </c>
      <c r="CH95" t="str">
        <f t="shared" si="155"/>
        <v>Petit déjeuner aéroport et déjeuner</v>
      </c>
      <c r="CI95" s="27">
        <f t="shared" si="156"/>
        <v>0</v>
      </c>
      <c r="CJ95" s="27">
        <f t="shared" si="157"/>
        <v>0</v>
      </c>
      <c r="CL95" t="str">
        <f t="shared" si="158"/>
        <v/>
      </c>
      <c r="CM95" t="str">
        <f t="shared" si="158"/>
        <v>Petit déjeuner aéroport et déjeuner</v>
      </c>
      <c r="CN95" s="27">
        <f t="shared" si="158"/>
        <v>0</v>
      </c>
      <c r="CO95" s="27">
        <f t="shared" si="131"/>
        <v>0</v>
      </c>
      <c r="CR95" t="s">
        <v>539</v>
      </c>
      <c r="CT95" s="27">
        <v>0</v>
      </c>
      <c r="CV95" t="str">
        <f t="shared" si="159"/>
        <v/>
      </c>
      <c r="CW95" t="str">
        <f t="shared" si="160"/>
        <v>Déjeuner à l'hôtel ou à proximité</v>
      </c>
      <c r="CX95" s="27">
        <f t="shared" si="160"/>
        <v>0</v>
      </c>
      <c r="CY95" s="27">
        <f t="shared" si="160"/>
        <v>0</v>
      </c>
      <c r="DA95" t="str">
        <f t="shared" si="161"/>
        <v/>
      </c>
      <c r="DB95" t="str">
        <f t="shared" si="162"/>
        <v>Déjeuner à l'hôtel ou à proximité</v>
      </c>
      <c r="DC95" s="27">
        <f t="shared" si="162"/>
        <v>0</v>
      </c>
      <c r="DD95" s="27">
        <f t="shared" si="162"/>
        <v>0</v>
      </c>
      <c r="DF95" t="str">
        <f t="shared" si="163"/>
        <v/>
      </c>
      <c r="DG95" t="str">
        <f t="shared" si="164"/>
        <v>Déjeuner à l'hôtel ou à proximité</v>
      </c>
      <c r="DH95" s="27">
        <f t="shared" si="164"/>
        <v>0</v>
      </c>
      <c r="DI95" s="27">
        <f t="shared" si="164"/>
        <v>0</v>
      </c>
      <c r="DL95" t="s">
        <v>514</v>
      </c>
      <c r="DM95" s="27">
        <v>120</v>
      </c>
      <c r="DN95" s="27">
        <v>0</v>
      </c>
      <c r="DP95" t="str">
        <f t="shared" si="165"/>
        <v/>
      </c>
      <c r="DQ95" t="str">
        <f t="shared" si="166"/>
        <v>entrée cascades</v>
      </c>
      <c r="DR95" s="27">
        <f t="shared" si="166"/>
        <v>120</v>
      </c>
      <c r="DS95" s="27">
        <f t="shared" si="166"/>
        <v>0</v>
      </c>
      <c r="DU95" t="str">
        <f t="shared" si="167"/>
        <v/>
      </c>
      <c r="DV95" t="str">
        <f t="shared" si="167"/>
        <v>entrée cascades</v>
      </c>
      <c r="DW95" s="27">
        <f t="shared" si="167"/>
        <v>120</v>
      </c>
      <c r="DX95" s="27">
        <f t="shared" si="132"/>
        <v>0</v>
      </c>
      <c r="DZ95" t="str">
        <f t="shared" si="168"/>
        <v/>
      </c>
      <c r="EA95" t="str">
        <f t="shared" si="168"/>
        <v>entrée cascades</v>
      </c>
      <c r="EB95" s="27">
        <f t="shared" si="168"/>
        <v>120</v>
      </c>
      <c r="EC95" s="27">
        <f t="shared" si="133"/>
        <v>0</v>
      </c>
      <c r="EF95" s="26" t="s">
        <v>720</v>
      </c>
      <c r="EG95" s="72">
        <f>+(+EG75+EG72+EG64+EG56+EG52+EG45+EG40+EG35+EG24)/$C$1</f>
        <v>353.32300000000004</v>
      </c>
      <c r="EH95" s="26"/>
      <c r="EK95" s="26" t="s">
        <v>720</v>
      </c>
      <c r="EL95" s="72">
        <f>+EG95</f>
        <v>353.32300000000004</v>
      </c>
      <c r="EM95" s="26"/>
      <c r="EP95" s="26" t="s">
        <v>720</v>
      </c>
      <c r="EQ95" s="72">
        <f>+EL95</f>
        <v>353.32300000000004</v>
      </c>
      <c r="ER95" s="26"/>
      <c r="EU95" s="26" t="s">
        <v>720</v>
      </c>
      <c r="EV95" s="72">
        <f>+EQ95</f>
        <v>353.32300000000004</v>
      </c>
      <c r="EW95" s="26"/>
      <c r="EZ95" s="25" t="s">
        <v>585</v>
      </c>
      <c r="FA95" s="27">
        <v>1059</v>
      </c>
      <c r="FB95">
        <v>0</v>
      </c>
      <c r="FD95" t="str">
        <f t="shared" si="169"/>
        <v/>
      </c>
      <c r="FE95" t="str">
        <f t="shared" si="170"/>
        <v>hotel chiang khong (siam tara resort)</v>
      </c>
      <c r="FF95" s="27">
        <f t="shared" si="170"/>
        <v>1059</v>
      </c>
      <c r="FG95" s="27">
        <f t="shared" si="170"/>
        <v>0</v>
      </c>
      <c r="FI95" t="str">
        <f t="shared" si="171"/>
        <v/>
      </c>
      <c r="FJ95" t="str">
        <f t="shared" si="171"/>
        <v>hotel chiang khong (siam tara resort)</v>
      </c>
      <c r="FK95" s="27">
        <f t="shared" si="171"/>
        <v>1059</v>
      </c>
      <c r="FL95" s="27">
        <f t="shared" si="134"/>
        <v>0</v>
      </c>
      <c r="FN95" t="str">
        <f t="shared" si="172"/>
        <v/>
      </c>
      <c r="FO95" t="str">
        <f t="shared" si="172"/>
        <v>hotel chiang khong (siam tara resort)</v>
      </c>
      <c r="FP95" s="27">
        <f t="shared" si="172"/>
        <v>1059</v>
      </c>
      <c r="FQ95" s="27">
        <f t="shared" si="135"/>
        <v>0</v>
      </c>
      <c r="FS95" s="25" t="s">
        <v>585</v>
      </c>
      <c r="FT95" s="27">
        <v>1059</v>
      </c>
      <c r="FU95">
        <v>0</v>
      </c>
      <c r="FW95" t="str">
        <f t="shared" si="173"/>
        <v/>
      </c>
      <c r="FX95" t="str">
        <f t="shared" si="174"/>
        <v>hotel chiang khong (siam tara resort)</v>
      </c>
      <c r="FY95" s="27">
        <f t="shared" si="174"/>
        <v>1059</v>
      </c>
      <c r="FZ95" s="27">
        <f t="shared" si="174"/>
        <v>0</v>
      </c>
      <c r="GB95" t="str">
        <f t="shared" si="175"/>
        <v/>
      </c>
      <c r="GC95" t="str">
        <f t="shared" si="175"/>
        <v>hotel chiang khong (siam tara resort)</v>
      </c>
      <c r="GD95" s="27">
        <f t="shared" si="175"/>
        <v>1059</v>
      </c>
      <c r="GE95" s="27">
        <f t="shared" si="136"/>
        <v>0</v>
      </c>
      <c r="GG95" t="str">
        <f t="shared" si="176"/>
        <v/>
      </c>
      <c r="GH95" t="str">
        <f t="shared" si="176"/>
        <v>hotel chiang khong (siam tara resort)</v>
      </c>
      <c r="GI95" s="27">
        <f t="shared" si="176"/>
        <v>1059</v>
      </c>
      <c r="GJ95" s="27">
        <f t="shared" si="137"/>
        <v>0</v>
      </c>
      <c r="GL95" s="25" t="s">
        <v>585</v>
      </c>
      <c r="GM95" s="27">
        <v>1059</v>
      </c>
      <c r="GN95">
        <v>0</v>
      </c>
      <c r="GP95" t="str">
        <f t="shared" si="177"/>
        <v/>
      </c>
      <c r="GQ95" t="str">
        <f t="shared" si="178"/>
        <v>hotel chiang khong (siam tara resort)</v>
      </c>
      <c r="GR95" s="27">
        <f t="shared" si="178"/>
        <v>1059</v>
      </c>
      <c r="GS95" s="27">
        <f t="shared" si="178"/>
        <v>0</v>
      </c>
      <c r="GU95" t="str">
        <f t="shared" si="179"/>
        <v/>
      </c>
      <c r="GV95" t="str">
        <f t="shared" si="179"/>
        <v>hotel chiang khong (siam tara resort)</v>
      </c>
      <c r="GW95" s="27">
        <f t="shared" si="179"/>
        <v>1059</v>
      </c>
      <c r="GX95" s="27">
        <f t="shared" si="138"/>
        <v>0</v>
      </c>
      <c r="GZ95" t="str">
        <f t="shared" si="180"/>
        <v/>
      </c>
      <c r="HA95" t="str">
        <f t="shared" si="180"/>
        <v>hotel chiang khong (siam tara resort)</v>
      </c>
      <c r="HB95" s="27">
        <f t="shared" si="180"/>
        <v>1059</v>
      </c>
      <c r="HC95" s="27">
        <f t="shared" si="139"/>
        <v>0</v>
      </c>
      <c r="HD95" t="s">
        <v>632</v>
      </c>
      <c r="HE95" t="s">
        <v>503</v>
      </c>
      <c r="HI95" t="str">
        <f t="shared" si="181"/>
        <v>J11</v>
      </c>
      <c r="HJ95" t="str">
        <f t="shared" si="182"/>
        <v>Offrandes aux moines à 6h30</v>
      </c>
      <c r="HK95">
        <f t="shared" si="182"/>
        <v>0</v>
      </c>
      <c r="HL95">
        <f t="shared" si="182"/>
        <v>0</v>
      </c>
      <c r="HN95" t="str">
        <f t="shared" si="183"/>
        <v>J11</v>
      </c>
      <c r="HO95" t="str">
        <f t="shared" si="183"/>
        <v>Offrandes aux moines à 6h30</v>
      </c>
      <c r="HP95">
        <f t="shared" si="183"/>
        <v>0</v>
      </c>
      <c r="HQ95">
        <f t="shared" si="140"/>
        <v>0</v>
      </c>
      <c r="HS95" t="str">
        <f t="shared" si="184"/>
        <v>J11</v>
      </c>
      <c r="HT95" t="str">
        <f t="shared" si="184"/>
        <v>Offrandes aux moines à 6h30</v>
      </c>
      <c r="HU95">
        <f t="shared" si="184"/>
        <v>0</v>
      </c>
      <c r="HV95">
        <f t="shared" si="141"/>
        <v>0</v>
      </c>
      <c r="HW95" t="s">
        <v>632</v>
      </c>
      <c r="HX95" t="s">
        <v>503</v>
      </c>
      <c r="IB95" t="str">
        <f t="shared" si="185"/>
        <v>J11</v>
      </c>
      <c r="IC95" t="str">
        <f t="shared" si="186"/>
        <v>Offrandes aux moines à 6h30</v>
      </c>
      <c r="ID95">
        <f t="shared" si="186"/>
        <v>0</v>
      </c>
      <c r="IE95">
        <f t="shared" si="186"/>
        <v>0</v>
      </c>
      <c r="IG95" t="str">
        <f t="shared" si="187"/>
        <v>J11</v>
      </c>
      <c r="IH95" t="str">
        <f t="shared" si="188"/>
        <v>Offrandes aux moines à 6h30</v>
      </c>
      <c r="II95">
        <f t="shared" si="188"/>
        <v>0</v>
      </c>
      <c r="IJ95">
        <f t="shared" si="188"/>
        <v>0</v>
      </c>
      <c r="IL95" t="str">
        <f t="shared" si="189"/>
        <v>J11</v>
      </c>
      <c r="IM95" t="str">
        <f t="shared" si="190"/>
        <v>Offrandes aux moines à 6h30</v>
      </c>
      <c r="IN95">
        <f t="shared" si="190"/>
        <v>0</v>
      </c>
      <c r="IO95">
        <f t="shared" si="190"/>
        <v>0</v>
      </c>
      <c r="IR95" s="26" t="s">
        <v>663</v>
      </c>
      <c r="IS95" s="26"/>
      <c r="IT95" s="26"/>
      <c r="IU95" s="26"/>
      <c r="IV95" s="26" t="s">
        <v>25</v>
      </c>
      <c r="IW95" s="72">
        <f>+IW94+IW92+(IV103*IW97)+(IV102*(IW97/2))</f>
        <v>5028.7405200000003</v>
      </c>
      <c r="IZ95" s="26" t="s">
        <v>663</v>
      </c>
      <c r="JA95" s="26"/>
      <c r="JB95" s="26"/>
      <c r="JC95" s="26"/>
      <c r="JD95" s="26" t="s">
        <v>25</v>
      </c>
      <c r="JE95" s="72">
        <f>+JE94+JE92+(JD103*JE97)+(JD102*(JE97/2))</f>
        <v>4266.1818000000003</v>
      </c>
      <c r="JH95" s="26" t="s">
        <v>663</v>
      </c>
      <c r="JI95" s="26"/>
      <c r="JJ95" s="26"/>
      <c r="JK95" s="26"/>
      <c r="JL95" s="26" t="s">
        <v>25</v>
      </c>
      <c r="JM95" s="72">
        <f>+JM94+JM92+(JL103*JM97)+(JL102*(JM97/2))</f>
        <v>3606.7830800000002</v>
      </c>
      <c r="JP95" s="26" t="s">
        <v>663</v>
      </c>
      <c r="JQ95" s="26"/>
      <c r="JR95" s="26"/>
      <c r="JS95" s="26"/>
      <c r="JT95" s="26" t="s">
        <v>25</v>
      </c>
      <c r="JU95" s="72">
        <f>+JU94+JU92+(JT103*JU97)+(JT102*(JU97/2))</f>
        <v>2947.38436</v>
      </c>
      <c r="JX95" s="25" t="s">
        <v>784</v>
      </c>
      <c r="JZ95" s="27"/>
      <c r="KA95" s="27">
        <v>0</v>
      </c>
      <c r="KB95" s="27"/>
      <c r="KD95" s="25" t="s">
        <v>612</v>
      </c>
      <c r="KF95" s="27">
        <f t="shared" si="197"/>
        <v>0</v>
      </c>
      <c r="KG95" s="65">
        <f t="shared" si="197"/>
        <v>0</v>
      </c>
      <c r="KJ95" s="25" t="s">
        <v>612</v>
      </c>
      <c r="KL95" s="27">
        <f t="shared" si="198"/>
        <v>0</v>
      </c>
      <c r="KM95" s="65">
        <f t="shared" si="198"/>
        <v>0</v>
      </c>
      <c r="KP95" s="25" t="s">
        <v>612</v>
      </c>
      <c r="KR95" s="27">
        <f t="shared" si="199"/>
        <v>0</v>
      </c>
      <c r="KS95" s="65">
        <f t="shared" si="199"/>
        <v>0</v>
      </c>
      <c r="KV95" t="s">
        <v>445</v>
      </c>
      <c r="KX95" s="25">
        <v>300</v>
      </c>
      <c r="KY95" s="65">
        <v>0</v>
      </c>
      <c r="KZ95" s="27"/>
      <c r="LB95" t="s">
        <v>445</v>
      </c>
      <c r="LD95" s="27">
        <f t="shared" si="123"/>
        <v>300</v>
      </c>
      <c r="LE95" s="65">
        <f t="shared" si="123"/>
        <v>0</v>
      </c>
      <c r="LH95" t="str">
        <f t="shared" si="200"/>
        <v>entrées des temples</v>
      </c>
      <c r="LJ95" s="27">
        <f t="shared" si="124"/>
        <v>300</v>
      </c>
      <c r="LK95" s="65">
        <f t="shared" si="124"/>
        <v>0</v>
      </c>
      <c r="LN95" t="str">
        <f t="shared" si="201"/>
        <v>entrées des temples</v>
      </c>
      <c r="LP95" s="27">
        <f t="shared" si="125"/>
        <v>300</v>
      </c>
      <c r="LQ95" s="65">
        <f t="shared" si="125"/>
        <v>0</v>
      </c>
      <c r="LT95" t="s">
        <v>445</v>
      </c>
      <c r="LV95" s="25">
        <v>300</v>
      </c>
      <c r="LW95" s="65">
        <v>0</v>
      </c>
      <c r="LX95" s="27"/>
      <c r="LZ95" t="str">
        <f t="shared" si="202"/>
        <v>entrées des temples</v>
      </c>
      <c r="MB95" s="27">
        <f t="shared" si="126"/>
        <v>300</v>
      </c>
      <c r="MC95" s="65">
        <f t="shared" si="126"/>
        <v>0</v>
      </c>
      <c r="MF95" t="str">
        <f t="shared" si="203"/>
        <v>entrées des temples</v>
      </c>
      <c r="MH95" s="27">
        <f t="shared" si="127"/>
        <v>300</v>
      </c>
      <c r="MI95" s="65">
        <f t="shared" si="127"/>
        <v>0</v>
      </c>
      <c r="ML95" t="str">
        <f t="shared" si="204"/>
        <v>entrées des temples</v>
      </c>
      <c r="MN95" s="27">
        <f t="shared" si="128"/>
        <v>300</v>
      </c>
      <c r="MO95" s="65">
        <f t="shared" si="128"/>
        <v>0</v>
      </c>
      <c r="MQ95" s="25" t="s">
        <v>785</v>
      </c>
      <c r="MS95" s="27">
        <v>0</v>
      </c>
      <c r="MT95" s="65">
        <v>3000</v>
      </c>
      <c r="MW95" t="str">
        <f t="shared" si="205"/>
        <v>van visites</v>
      </c>
      <c r="MY95" s="27">
        <f t="shared" si="206"/>
        <v>0</v>
      </c>
      <c r="MZ95" s="65">
        <f t="shared" si="206"/>
        <v>3000</v>
      </c>
      <c r="NC95" t="str">
        <f t="shared" si="207"/>
        <v>van visites</v>
      </c>
      <c r="NE95" s="27">
        <f t="shared" si="208"/>
        <v>0</v>
      </c>
      <c r="NF95" s="65">
        <f t="shared" si="208"/>
        <v>3000</v>
      </c>
      <c r="NI95" t="str">
        <f t="shared" si="209"/>
        <v>van visites</v>
      </c>
      <c r="NK95" s="27">
        <f t="shared" si="210"/>
        <v>0</v>
      </c>
      <c r="NL95" s="65">
        <f t="shared" si="210"/>
        <v>3000</v>
      </c>
      <c r="NN95" t="s">
        <v>507</v>
      </c>
      <c r="NP95" s="27">
        <v>1600</v>
      </c>
      <c r="NQ95" s="65">
        <v>0</v>
      </c>
      <c r="NT95" t="str">
        <f t="shared" si="211"/>
        <v>naview prasingh</v>
      </c>
      <c r="NV95" s="27">
        <f t="shared" si="212"/>
        <v>1600</v>
      </c>
      <c r="NW95" s="65">
        <f t="shared" si="212"/>
        <v>0</v>
      </c>
      <c r="NZ95" t="str">
        <f t="shared" si="213"/>
        <v>naview prasingh</v>
      </c>
      <c r="OB95" s="27">
        <f t="shared" si="214"/>
        <v>1600</v>
      </c>
      <c r="OC95" s="65">
        <f t="shared" si="214"/>
        <v>0</v>
      </c>
      <c r="OF95" t="str">
        <f t="shared" si="215"/>
        <v>naview prasingh</v>
      </c>
      <c r="OH95" s="27">
        <f t="shared" si="216"/>
        <v>1600</v>
      </c>
      <c r="OI95" s="65">
        <f t="shared" si="216"/>
        <v>0</v>
      </c>
      <c r="OL95" s="25" t="s">
        <v>669</v>
      </c>
      <c r="ON95">
        <v>1200</v>
      </c>
      <c r="OO95" s="27">
        <v>0</v>
      </c>
      <c r="OR95" t="str">
        <f t="shared" si="217"/>
        <v>hotel friendly koh jum</v>
      </c>
      <c r="OT95" s="27">
        <f t="shared" si="218"/>
        <v>1200</v>
      </c>
      <c r="OU95" s="65">
        <f t="shared" si="218"/>
        <v>0</v>
      </c>
      <c r="OX95" t="str">
        <f t="shared" si="219"/>
        <v>hotel friendly koh jum</v>
      </c>
      <c r="OZ95" s="27">
        <f t="shared" si="220"/>
        <v>1200</v>
      </c>
      <c r="PA95" s="65">
        <f t="shared" si="220"/>
        <v>0</v>
      </c>
      <c r="PD95" t="str">
        <f t="shared" si="221"/>
        <v>hotel friendly koh jum</v>
      </c>
      <c r="PF95" s="27">
        <f t="shared" si="222"/>
        <v>1200</v>
      </c>
      <c r="PG95" s="65">
        <f t="shared" si="222"/>
        <v>0</v>
      </c>
      <c r="PJ95" t="s">
        <v>786</v>
      </c>
      <c r="PL95">
        <v>200</v>
      </c>
      <c r="PP95" t="str">
        <f t="shared" si="223"/>
        <v>Jim thompson house de 14h30 à 16h</v>
      </c>
      <c r="PR95">
        <f t="shared" si="224"/>
        <v>200</v>
      </c>
      <c r="PS95">
        <f t="shared" si="224"/>
        <v>0</v>
      </c>
      <c r="PV95" t="str">
        <f t="shared" si="225"/>
        <v>Jim thompson house de 14h30 à 16h</v>
      </c>
      <c r="PX95">
        <f t="shared" si="226"/>
        <v>200</v>
      </c>
      <c r="PY95">
        <f t="shared" si="226"/>
        <v>0</v>
      </c>
      <c r="QB95" t="str">
        <f t="shared" si="227"/>
        <v>Jim thompson house de 14h30 à 16h</v>
      </c>
      <c r="QD95">
        <f t="shared" si="228"/>
        <v>200</v>
      </c>
      <c r="QE95">
        <f t="shared" si="228"/>
        <v>0</v>
      </c>
      <c r="QH95" t="s">
        <v>787</v>
      </c>
      <c r="QI95" s="65">
        <v>1000</v>
      </c>
      <c r="QJ95" s="65">
        <v>1000</v>
      </c>
      <c r="QN95" t="str">
        <f t="shared" si="229"/>
        <v>Vol nok air de buri ram à don Muang départ 19h25 arrivée 20h25 Don Mueang</v>
      </c>
      <c r="QO95">
        <f t="shared" si="229"/>
        <v>1000</v>
      </c>
      <c r="QP95">
        <f t="shared" si="229"/>
        <v>1000</v>
      </c>
      <c r="QT95" t="str">
        <f t="shared" si="230"/>
        <v>Vol nok air de buri ram à don Muang départ 19h25 arrivée 20h25 Don Mueang</v>
      </c>
      <c r="QU95">
        <f t="shared" si="230"/>
        <v>1000</v>
      </c>
      <c r="QV95">
        <f t="shared" si="231"/>
        <v>1000</v>
      </c>
      <c r="QZ95" t="str">
        <f t="shared" si="232"/>
        <v>Vol nok air de buri ram à don Muang départ 19h25 arrivée 20h25 Don Mueang</v>
      </c>
      <c r="RA95">
        <f t="shared" si="232"/>
        <v>1000</v>
      </c>
      <c r="RB95">
        <f t="shared" si="233"/>
        <v>1000</v>
      </c>
      <c r="RD95" t="s">
        <v>787</v>
      </c>
      <c r="RE95" s="65">
        <v>1000</v>
      </c>
      <c r="RF95" s="65">
        <v>1000</v>
      </c>
      <c r="RI95" t="str">
        <f t="shared" si="234"/>
        <v>Vol nok air de buri ram à don Muang départ 19h25 arrivée 20h25 Don Mueang</v>
      </c>
      <c r="RJ95">
        <f t="shared" si="234"/>
        <v>1000</v>
      </c>
      <c r="RK95">
        <f t="shared" si="234"/>
        <v>1000</v>
      </c>
      <c r="RN95" t="str">
        <f t="shared" si="235"/>
        <v>Vol nok air de buri ram à don Muang départ 19h25 arrivée 20h25 Don Mueang</v>
      </c>
      <c r="RO95">
        <f t="shared" si="235"/>
        <v>1000</v>
      </c>
      <c r="RP95">
        <f t="shared" si="235"/>
        <v>1000</v>
      </c>
      <c r="RS95" t="str">
        <f t="shared" si="236"/>
        <v>Vol nok air de buri ram à don Muang départ 19h25 arrivée 20h25 Don Mueang</v>
      </c>
      <c r="RT95">
        <f t="shared" si="236"/>
        <v>1000</v>
      </c>
      <c r="RU95">
        <f t="shared" si="236"/>
        <v>1000</v>
      </c>
      <c r="RW95" t="s">
        <v>263</v>
      </c>
      <c r="RX95" s="65"/>
      <c r="RY95" s="65">
        <v>3200</v>
      </c>
      <c r="SA95">
        <f t="shared" si="237"/>
        <v>0</v>
      </c>
      <c r="SB95" t="str">
        <f t="shared" si="237"/>
        <v>Van à la journée</v>
      </c>
      <c r="SC95">
        <f t="shared" si="237"/>
        <v>0</v>
      </c>
      <c r="SD95">
        <f t="shared" si="237"/>
        <v>3200</v>
      </c>
      <c r="SF95">
        <f t="shared" si="238"/>
        <v>0</v>
      </c>
      <c r="SG95" t="str">
        <f t="shared" si="238"/>
        <v>Van à la journée</v>
      </c>
      <c r="SH95">
        <f t="shared" si="238"/>
        <v>0</v>
      </c>
      <c r="SI95">
        <f t="shared" si="238"/>
        <v>3200</v>
      </c>
      <c r="SK95">
        <f t="shared" si="239"/>
        <v>0</v>
      </c>
      <c r="SL95" t="str">
        <f t="shared" si="239"/>
        <v>Van à la journée</v>
      </c>
      <c r="SM95">
        <f t="shared" si="239"/>
        <v>0</v>
      </c>
      <c r="SN95">
        <f t="shared" si="239"/>
        <v>3200</v>
      </c>
      <c r="SQ95" t="s">
        <v>664</v>
      </c>
      <c r="SR95" t="s">
        <v>390</v>
      </c>
      <c r="SS95" s="65">
        <v>100</v>
      </c>
      <c r="ST95" s="65"/>
      <c r="SV95" t="s">
        <v>664</v>
      </c>
      <c r="SW95" t="str">
        <f t="shared" si="240"/>
        <v>Départ à 8h pour skywalk</v>
      </c>
      <c r="SX95">
        <f t="shared" si="240"/>
        <v>100</v>
      </c>
      <c r="SY95">
        <f t="shared" si="240"/>
        <v>0</v>
      </c>
      <c r="TA95" t="s">
        <v>664</v>
      </c>
      <c r="TB95" t="str">
        <f t="shared" si="241"/>
        <v>Départ à 8h pour skywalk</v>
      </c>
      <c r="TC95">
        <f t="shared" si="241"/>
        <v>100</v>
      </c>
      <c r="TD95">
        <f t="shared" si="241"/>
        <v>0</v>
      </c>
      <c r="TF95" t="s">
        <v>664</v>
      </c>
      <c r="TG95" t="str">
        <f t="shared" si="242"/>
        <v>Départ à 8h pour skywalk</v>
      </c>
      <c r="TH95">
        <f t="shared" si="242"/>
        <v>100</v>
      </c>
      <c r="TI95">
        <f t="shared" si="242"/>
        <v>0</v>
      </c>
    </row>
    <row r="96" spans="2:529" x14ac:dyDescent="0.25">
      <c r="B96" s="26"/>
      <c r="C96" s="26"/>
      <c r="D96" s="26" t="s">
        <v>754</v>
      </c>
      <c r="E96" s="26"/>
      <c r="F96" s="72">
        <f>+(F95*2)-F86</f>
        <v>6837.4618900000005</v>
      </c>
      <c r="G96" s="27">
        <f t="shared" si="243"/>
        <v>265120.66265994572</v>
      </c>
      <c r="H96" s="27"/>
      <c r="J96" s="26"/>
      <c r="K96" s="26"/>
      <c r="L96" s="26" t="s">
        <v>754</v>
      </c>
      <c r="M96" s="26"/>
      <c r="N96" s="72">
        <f>+(N95*2)-N86</f>
        <v>5724.9328700000005</v>
      </c>
      <c r="O96" s="27"/>
      <c r="P96" s="27"/>
      <c r="Q96" s="27"/>
      <c r="R96" s="26"/>
      <c r="S96" s="26"/>
      <c r="T96" s="26" t="s">
        <v>754</v>
      </c>
      <c r="U96" s="26"/>
      <c r="V96" s="72">
        <f>+(V95*2)-V86</f>
        <v>4741.3538499999995</v>
      </c>
      <c r="W96" s="27"/>
      <c r="X96" s="27"/>
      <c r="Y96" s="27"/>
      <c r="Z96" s="26"/>
      <c r="AA96" s="26"/>
      <c r="AB96" s="26" t="s">
        <v>754</v>
      </c>
      <c r="AC96" s="26"/>
      <c r="AD96" s="72">
        <f>+(AD95*2)-AD86</f>
        <v>3757.7748299999998</v>
      </c>
      <c r="AE96" s="27">
        <f>+AD96*$C$1</f>
        <v>145706.66265994569</v>
      </c>
      <c r="AG96" s="26" t="s">
        <v>699</v>
      </c>
      <c r="AH96" s="26"/>
      <c r="AI96" s="26"/>
      <c r="AJ96" s="72">
        <f>+AJ95+AJ92</f>
        <v>9760.6192900000005</v>
      </c>
      <c r="AK96" s="65"/>
      <c r="AM96" s="26" t="s">
        <v>699</v>
      </c>
      <c r="AN96" s="26"/>
      <c r="AO96" s="26"/>
      <c r="AP96" s="72">
        <f>+AP95+AP92</f>
        <v>7705.6316700000007</v>
      </c>
      <c r="AQ96" s="72"/>
      <c r="AS96" s="26" t="s">
        <v>699</v>
      </c>
      <c r="AT96" s="26"/>
      <c r="AU96" s="26"/>
      <c r="AV96" s="72">
        <f>+AV95+AV92</f>
        <v>5753.8040500000006</v>
      </c>
      <c r="AW96" s="72"/>
      <c r="AY96" s="26" t="s">
        <v>699</v>
      </c>
      <c r="AZ96" s="26"/>
      <c r="BA96" s="26"/>
      <c r="BB96" s="72">
        <f>+BB95+BB92</f>
        <v>3801.9764300000002</v>
      </c>
      <c r="BC96" s="72"/>
      <c r="BE96" t="s">
        <v>788</v>
      </c>
      <c r="BF96" s="27"/>
      <c r="BG96" s="27"/>
      <c r="BI96" t="str">
        <f t="shared" si="149"/>
        <v/>
      </c>
      <c r="BJ96" t="str">
        <f t="shared" si="150"/>
        <v>Après midi libre (shopping, visites…)</v>
      </c>
      <c r="BK96" s="27">
        <f t="shared" si="150"/>
        <v>0</v>
      </c>
      <c r="BL96" s="27">
        <f t="shared" si="150"/>
        <v>0</v>
      </c>
      <c r="BN96" t="str">
        <f t="shared" si="151"/>
        <v/>
      </c>
      <c r="BO96" t="str">
        <f t="shared" si="151"/>
        <v>Après midi libre (shopping, visites…)</v>
      </c>
      <c r="BP96" s="27">
        <f t="shared" si="151"/>
        <v>0</v>
      </c>
      <c r="BQ96" s="27">
        <f t="shared" si="129"/>
        <v>0</v>
      </c>
      <c r="BS96" s="27" t="str">
        <f t="shared" si="152"/>
        <v/>
      </c>
      <c r="BT96" t="str">
        <f t="shared" si="152"/>
        <v>Après midi libre (shopping, visites…)</v>
      </c>
      <c r="BU96" s="27">
        <f t="shared" si="152"/>
        <v>0</v>
      </c>
      <c r="BV96" s="27">
        <f t="shared" si="130"/>
        <v>0</v>
      </c>
      <c r="BX96" t="s">
        <v>789</v>
      </c>
      <c r="BY96">
        <v>2000</v>
      </c>
      <c r="BZ96">
        <v>2000</v>
      </c>
      <c r="CA96" s="65"/>
      <c r="CB96" t="str">
        <f t="shared" si="153"/>
        <v/>
      </c>
      <c r="CC96" t="str">
        <f t="shared" si="154"/>
        <v>Vol Air Asia Don muang Krabi 11h45 arrivée 13,05</v>
      </c>
      <c r="CD96" s="27">
        <f t="shared" si="154"/>
        <v>2000</v>
      </c>
      <c r="CE96" s="27">
        <f t="shared" si="154"/>
        <v>2000</v>
      </c>
      <c r="CF96" s="27"/>
      <c r="CG96" t="str">
        <f t="shared" si="155"/>
        <v/>
      </c>
      <c r="CH96" t="str">
        <f t="shared" si="155"/>
        <v>Vol Air Asia Don muang Krabi 11h45 arrivée 13,05</v>
      </c>
      <c r="CI96" s="27">
        <f t="shared" si="156"/>
        <v>2000</v>
      </c>
      <c r="CJ96" s="27">
        <f t="shared" si="157"/>
        <v>2000</v>
      </c>
      <c r="CK96" s="27"/>
      <c r="CL96" t="str">
        <f t="shared" si="158"/>
        <v/>
      </c>
      <c r="CM96" t="str">
        <f t="shared" si="158"/>
        <v>Vol Air Asia Don muang Krabi 11h45 arrivée 13,05</v>
      </c>
      <c r="CN96" s="27">
        <f t="shared" si="158"/>
        <v>2000</v>
      </c>
      <c r="CO96" s="27">
        <f t="shared" si="131"/>
        <v>2000</v>
      </c>
      <c r="CP96" s="27"/>
      <c r="CR96" t="s">
        <v>355</v>
      </c>
      <c r="CS96" s="27"/>
      <c r="CT96" s="27">
        <v>0</v>
      </c>
      <c r="CV96" t="str">
        <f t="shared" si="159"/>
        <v/>
      </c>
      <c r="CW96" t="str">
        <f t="shared" si="160"/>
        <v>Dîner le soir à l'hôtel ou à proximité</v>
      </c>
      <c r="CX96" s="27">
        <f t="shared" si="160"/>
        <v>0</v>
      </c>
      <c r="CY96" s="27">
        <f t="shared" si="160"/>
        <v>0</v>
      </c>
      <c r="DA96" t="str">
        <f t="shared" si="161"/>
        <v/>
      </c>
      <c r="DB96" t="str">
        <f t="shared" si="162"/>
        <v>Dîner le soir à l'hôtel ou à proximité</v>
      </c>
      <c r="DC96" s="27">
        <f t="shared" si="162"/>
        <v>0</v>
      </c>
      <c r="DD96" s="27">
        <f t="shared" si="162"/>
        <v>0</v>
      </c>
      <c r="DF96" t="str">
        <f t="shared" si="163"/>
        <v/>
      </c>
      <c r="DG96" t="str">
        <f t="shared" si="164"/>
        <v>Dîner le soir à l'hôtel ou à proximité</v>
      </c>
      <c r="DH96" s="27">
        <f t="shared" si="164"/>
        <v>0</v>
      </c>
      <c r="DI96" s="27">
        <f t="shared" si="164"/>
        <v>0</v>
      </c>
      <c r="DL96" t="s">
        <v>521</v>
      </c>
      <c r="DN96" s="27">
        <v>0</v>
      </c>
      <c r="DP96" t="str">
        <f t="shared" si="165"/>
        <v/>
      </c>
      <c r="DQ96" t="str">
        <f t="shared" si="166"/>
        <v>Déjeuner sur place - retour LP 14h</v>
      </c>
      <c r="DR96" s="27">
        <f t="shared" si="166"/>
        <v>0</v>
      </c>
      <c r="DS96" s="27">
        <f t="shared" si="166"/>
        <v>0</v>
      </c>
      <c r="DU96" t="str">
        <f t="shared" si="167"/>
        <v/>
      </c>
      <c r="DV96" t="str">
        <f t="shared" si="167"/>
        <v>Déjeuner sur place - retour LP 14h</v>
      </c>
      <c r="DW96" s="27">
        <f t="shared" si="167"/>
        <v>0</v>
      </c>
      <c r="DX96" s="27">
        <f t="shared" si="132"/>
        <v>0</v>
      </c>
      <c r="DZ96" t="str">
        <f t="shared" si="168"/>
        <v/>
      </c>
      <c r="EA96" t="str">
        <f t="shared" si="168"/>
        <v>Déjeuner sur place - retour LP 14h</v>
      </c>
      <c r="EB96" s="27">
        <f t="shared" si="168"/>
        <v>0</v>
      </c>
      <c r="EC96" s="27">
        <f t="shared" si="133"/>
        <v>0</v>
      </c>
      <c r="EF96" s="26" t="s">
        <v>727</v>
      </c>
      <c r="EG96" s="72">
        <f>+EG85-EG95</f>
        <v>332.92311000000001</v>
      </c>
      <c r="EH96" s="26"/>
      <c r="EK96" s="26" t="s">
        <v>727</v>
      </c>
      <c r="EL96" s="72">
        <f>+EL85-EL95</f>
        <v>332.92311000000001</v>
      </c>
      <c r="EM96" s="26"/>
      <c r="EP96" s="26" t="s">
        <v>727</v>
      </c>
      <c r="EQ96" s="72">
        <f>+EQ85-EQ95</f>
        <v>332.92311000000001</v>
      </c>
      <c r="ER96" s="26"/>
      <c r="EU96" s="26" t="s">
        <v>727</v>
      </c>
      <c r="EV96" s="72">
        <f>+EV85-EV95</f>
        <v>332.92311000000001</v>
      </c>
      <c r="EW96" s="26"/>
      <c r="EY96" t="s">
        <v>664</v>
      </c>
      <c r="EZ96" t="s">
        <v>565</v>
      </c>
      <c r="FA96" s="27">
        <v>6240</v>
      </c>
      <c r="FB96">
        <v>6240</v>
      </c>
      <c r="FD96" t="str">
        <f t="shared" si="169"/>
        <v>J12</v>
      </c>
      <c r="FE96" t="str">
        <f t="shared" si="170"/>
        <v>Départ hôtel à 6h30 (picking) pour embarquement</v>
      </c>
      <c r="FF96" s="27">
        <f t="shared" si="170"/>
        <v>6240</v>
      </c>
      <c r="FG96" s="27">
        <f t="shared" si="170"/>
        <v>6240</v>
      </c>
      <c r="FI96" t="str">
        <f t="shared" si="171"/>
        <v>J12</v>
      </c>
      <c r="FJ96" t="str">
        <f t="shared" si="171"/>
        <v>Départ hôtel à 6h30 (picking) pour embarquement</v>
      </c>
      <c r="FK96" s="27">
        <f t="shared" si="171"/>
        <v>6240</v>
      </c>
      <c r="FL96" s="27">
        <f t="shared" si="134"/>
        <v>6240</v>
      </c>
      <c r="FN96" t="str">
        <f t="shared" si="172"/>
        <v>J12</v>
      </c>
      <c r="FO96" t="str">
        <f t="shared" si="172"/>
        <v>Départ hôtel à 6h30 (picking) pour embarquement</v>
      </c>
      <c r="FP96" s="27">
        <f t="shared" si="172"/>
        <v>6240</v>
      </c>
      <c r="FQ96" s="27">
        <f t="shared" si="135"/>
        <v>6240</v>
      </c>
      <c r="FR96" t="s">
        <v>664</v>
      </c>
      <c r="FS96" t="s">
        <v>565</v>
      </c>
      <c r="FT96" s="27">
        <v>6240</v>
      </c>
      <c r="FU96">
        <v>6240</v>
      </c>
      <c r="FW96" t="str">
        <f t="shared" si="173"/>
        <v>J12</v>
      </c>
      <c r="FX96" t="str">
        <f t="shared" si="174"/>
        <v>Départ hôtel à 6h30 (picking) pour embarquement</v>
      </c>
      <c r="FY96" s="27">
        <f t="shared" si="174"/>
        <v>6240</v>
      </c>
      <c r="FZ96" s="27">
        <f t="shared" si="174"/>
        <v>6240</v>
      </c>
      <c r="GB96" t="str">
        <f t="shared" si="175"/>
        <v>J12</v>
      </c>
      <c r="GC96" t="str">
        <f t="shared" si="175"/>
        <v>Départ hôtel à 6h30 (picking) pour embarquement</v>
      </c>
      <c r="GD96" s="27">
        <f t="shared" si="175"/>
        <v>6240</v>
      </c>
      <c r="GE96" s="27">
        <f t="shared" si="136"/>
        <v>6240</v>
      </c>
      <c r="GG96" t="str">
        <f t="shared" si="176"/>
        <v>J12</v>
      </c>
      <c r="GH96" t="str">
        <f t="shared" si="176"/>
        <v>Départ hôtel à 6h30 (picking) pour embarquement</v>
      </c>
      <c r="GI96" s="27">
        <f t="shared" si="176"/>
        <v>6240</v>
      </c>
      <c r="GJ96" s="27">
        <f t="shared" si="137"/>
        <v>6240</v>
      </c>
      <c r="GK96" t="s">
        <v>664</v>
      </c>
      <c r="GL96" t="s">
        <v>565</v>
      </c>
      <c r="GM96" s="27">
        <v>6240</v>
      </c>
      <c r="GN96">
        <v>6240</v>
      </c>
      <c r="GP96" t="str">
        <f t="shared" si="177"/>
        <v>J12</v>
      </c>
      <c r="GQ96" t="str">
        <f t="shared" si="178"/>
        <v>Départ hôtel à 6h30 (picking) pour embarquement</v>
      </c>
      <c r="GR96" s="27">
        <f t="shared" si="178"/>
        <v>6240</v>
      </c>
      <c r="GS96" s="27">
        <f t="shared" si="178"/>
        <v>6240</v>
      </c>
      <c r="GU96" t="str">
        <f t="shared" si="179"/>
        <v>J12</v>
      </c>
      <c r="GV96" t="str">
        <f t="shared" si="179"/>
        <v>Départ hôtel à 6h30 (picking) pour embarquement</v>
      </c>
      <c r="GW96" s="27">
        <f t="shared" si="179"/>
        <v>6240</v>
      </c>
      <c r="GX96" s="27">
        <f t="shared" si="138"/>
        <v>6240</v>
      </c>
      <c r="GZ96" t="str">
        <f t="shared" si="180"/>
        <v>J12</v>
      </c>
      <c r="HA96" t="str">
        <f t="shared" si="180"/>
        <v>Départ hôtel à 6h30 (picking) pour embarquement</v>
      </c>
      <c r="HB96" s="27">
        <f t="shared" si="180"/>
        <v>6240</v>
      </c>
      <c r="HC96" s="27">
        <f t="shared" si="139"/>
        <v>6240</v>
      </c>
      <c r="HE96" t="s">
        <v>641</v>
      </c>
      <c r="HF96">
        <v>0</v>
      </c>
      <c r="HG96" s="27">
        <v>2600</v>
      </c>
      <c r="HI96" t="str">
        <f t="shared" si="181"/>
        <v/>
      </c>
      <c r="HJ96" t="str">
        <f t="shared" si="182"/>
        <v>8h départ en bateau pour grottes de Pakou</v>
      </c>
      <c r="HK96">
        <f t="shared" si="182"/>
        <v>0</v>
      </c>
      <c r="HL96">
        <f t="shared" si="182"/>
        <v>2600</v>
      </c>
      <c r="HN96" t="str">
        <f t="shared" si="183"/>
        <v/>
      </c>
      <c r="HO96" t="str">
        <f t="shared" si="183"/>
        <v>8h départ en bateau pour grottes de Pakou</v>
      </c>
      <c r="HP96">
        <f t="shared" si="183"/>
        <v>0</v>
      </c>
      <c r="HQ96">
        <f t="shared" si="140"/>
        <v>2600</v>
      </c>
      <c r="HS96" t="str">
        <f t="shared" si="184"/>
        <v/>
      </c>
      <c r="HT96" t="str">
        <f t="shared" si="184"/>
        <v>8h départ en bateau pour grottes de Pakou</v>
      </c>
      <c r="HU96">
        <f t="shared" si="184"/>
        <v>0</v>
      </c>
      <c r="HV96">
        <f t="shared" si="141"/>
        <v>2600</v>
      </c>
      <c r="HX96" t="s">
        <v>641</v>
      </c>
      <c r="HY96">
        <v>0</v>
      </c>
      <c r="HZ96" s="27">
        <v>2600</v>
      </c>
      <c r="IB96" t="str">
        <f t="shared" si="185"/>
        <v/>
      </c>
      <c r="IC96" t="str">
        <f t="shared" si="186"/>
        <v>8h départ en bateau pour grottes de Pakou</v>
      </c>
      <c r="ID96">
        <f t="shared" si="186"/>
        <v>0</v>
      </c>
      <c r="IE96">
        <f t="shared" si="186"/>
        <v>2600</v>
      </c>
      <c r="IG96" t="str">
        <f t="shared" si="187"/>
        <v/>
      </c>
      <c r="IH96" t="str">
        <f t="shared" si="188"/>
        <v>8h départ en bateau pour grottes de Pakou</v>
      </c>
      <c r="II96">
        <f t="shared" si="188"/>
        <v>0</v>
      </c>
      <c r="IJ96">
        <f t="shared" si="188"/>
        <v>2600</v>
      </c>
      <c r="IL96" t="str">
        <f t="shared" si="189"/>
        <v/>
      </c>
      <c r="IM96" t="str">
        <f t="shared" si="190"/>
        <v>8h départ en bateau pour grottes de Pakou</v>
      </c>
      <c r="IN96">
        <f t="shared" si="190"/>
        <v>0</v>
      </c>
      <c r="IO96">
        <f t="shared" si="190"/>
        <v>2600</v>
      </c>
      <c r="IR96" s="26" t="s">
        <v>672</v>
      </c>
      <c r="IS96" s="26"/>
      <c r="IT96" s="26"/>
      <c r="IU96" s="26"/>
      <c r="IV96" s="26" t="s">
        <v>25</v>
      </c>
      <c r="IW96" s="72">
        <v>25</v>
      </c>
      <c r="IZ96" s="26" t="s">
        <v>672</v>
      </c>
      <c r="JA96" s="26"/>
      <c r="JB96" s="26"/>
      <c r="JC96" s="26"/>
      <c r="JD96" s="26" t="s">
        <v>25</v>
      </c>
      <c r="JE96" s="72">
        <v>25</v>
      </c>
      <c r="JH96" s="26" t="s">
        <v>672</v>
      </c>
      <c r="JI96" s="26"/>
      <c r="JJ96" s="26"/>
      <c r="JK96" s="26"/>
      <c r="JL96" s="26" t="s">
        <v>25</v>
      </c>
      <c r="JM96" s="72">
        <v>25</v>
      </c>
      <c r="JP96" s="26" t="s">
        <v>672</v>
      </c>
      <c r="JQ96" s="26"/>
      <c r="JR96" s="26"/>
      <c r="JS96" s="26"/>
      <c r="JT96" s="26" t="s">
        <v>25</v>
      </c>
      <c r="JU96" s="72">
        <v>25</v>
      </c>
      <c r="JX96" t="s">
        <v>238</v>
      </c>
      <c r="JZ96" s="27"/>
      <c r="KA96" s="27">
        <v>0</v>
      </c>
      <c r="KB96" s="27"/>
      <c r="KD96" s="25" t="s">
        <v>238</v>
      </c>
      <c r="KF96" s="27">
        <f t="shared" si="197"/>
        <v>0</v>
      </c>
      <c r="KG96" s="65">
        <f t="shared" si="197"/>
        <v>0</v>
      </c>
      <c r="KJ96" s="25" t="s">
        <v>238</v>
      </c>
      <c r="KL96" s="27">
        <f t="shared" si="198"/>
        <v>0</v>
      </c>
      <c r="KM96" s="65">
        <f t="shared" si="198"/>
        <v>0</v>
      </c>
      <c r="KP96" s="25" t="s">
        <v>238</v>
      </c>
      <c r="KR96" s="27">
        <f t="shared" si="199"/>
        <v>0</v>
      </c>
      <c r="KS96" s="65">
        <f t="shared" si="199"/>
        <v>0</v>
      </c>
      <c r="KV96" t="s">
        <v>251</v>
      </c>
      <c r="KX96" s="27">
        <v>1600</v>
      </c>
      <c r="KY96" s="27">
        <v>0</v>
      </c>
      <c r="KZ96" s="27"/>
      <c r="LB96" t="s">
        <v>251</v>
      </c>
      <c r="LD96" s="27">
        <f t="shared" si="123"/>
        <v>1600</v>
      </c>
      <c r="LE96" s="65">
        <f t="shared" si="123"/>
        <v>0</v>
      </c>
      <c r="LH96" t="str">
        <f t="shared" si="200"/>
        <v>naview @prasingh</v>
      </c>
      <c r="LJ96" s="27">
        <f t="shared" si="124"/>
        <v>1600</v>
      </c>
      <c r="LK96" s="65">
        <f t="shared" si="124"/>
        <v>0</v>
      </c>
      <c r="LN96" t="str">
        <f t="shared" si="201"/>
        <v>naview @prasingh</v>
      </c>
      <c r="LP96" s="27">
        <f t="shared" si="125"/>
        <v>1600</v>
      </c>
      <c r="LQ96" s="65">
        <f t="shared" si="125"/>
        <v>0</v>
      </c>
      <c r="LT96" t="s">
        <v>251</v>
      </c>
      <c r="LV96" s="27">
        <v>1600</v>
      </c>
      <c r="LW96" s="27">
        <v>0</v>
      </c>
      <c r="LX96" s="27"/>
      <c r="LZ96" t="str">
        <f t="shared" si="202"/>
        <v>naview @prasingh</v>
      </c>
      <c r="MB96" s="27">
        <f t="shared" si="126"/>
        <v>1600</v>
      </c>
      <c r="MC96" s="65">
        <f t="shared" si="126"/>
        <v>0</v>
      </c>
      <c r="MF96" t="str">
        <f t="shared" si="203"/>
        <v>naview @prasingh</v>
      </c>
      <c r="MH96" s="27">
        <f t="shared" si="127"/>
        <v>1600</v>
      </c>
      <c r="MI96" s="65">
        <f t="shared" si="127"/>
        <v>0</v>
      </c>
      <c r="ML96" t="str">
        <f t="shared" si="204"/>
        <v>naview @prasingh</v>
      </c>
      <c r="MN96" s="27">
        <f t="shared" si="128"/>
        <v>1600</v>
      </c>
      <c r="MO96" s="65">
        <f t="shared" si="128"/>
        <v>0</v>
      </c>
      <c r="MP96" t="s">
        <v>664</v>
      </c>
      <c r="MQ96" t="s">
        <v>403</v>
      </c>
      <c r="MS96" s="27"/>
      <c r="MT96" s="27"/>
      <c r="MU96" s="27"/>
      <c r="MV96" t="s">
        <v>664</v>
      </c>
      <c r="MW96" t="str">
        <f t="shared" si="205"/>
        <v>Visite du marché à 6h</v>
      </c>
      <c r="MY96" s="27">
        <f t="shared" si="206"/>
        <v>0</v>
      </c>
      <c r="MZ96" s="65">
        <f t="shared" si="206"/>
        <v>0</v>
      </c>
      <c r="NB96" t="s">
        <v>664</v>
      </c>
      <c r="NC96" t="str">
        <f t="shared" si="207"/>
        <v>Visite du marché à 6h</v>
      </c>
      <c r="NE96" s="27">
        <f t="shared" si="208"/>
        <v>0</v>
      </c>
      <c r="NF96" s="65">
        <f t="shared" si="208"/>
        <v>0</v>
      </c>
      <c r="NH96" t="s">
        <v>664</v>
      </c>
      <c r="NI96" t="str">
        <f t="shared" si="209"/>
        <v>Visite du marché à 6h</v>
      </c>
      <c r="NK96" s="27">
        <f t="shared" si="210"/>
        <v>0</v>
      </c>
      <c r="NL96" s="65">
        <f t="shared" si="210"/>
        <v>0</v>
      </c>
      <c r="NM96" t="s">
        <v>700</v>
      </c>
      <c r="NN96" s="25" t="s">
        <v>257</v>
      </c>
      <c r="NP96" s="27"/>
      <c r="NQ96" s="27"/>
      <c r="NS96" t="s">
        <v>700</v>
      </c>
      <c r="NT96" t="str">
        <f t="shared" si="211"/>
        <v>Départ hôtel à 9h</v>
      </c>
      <c r="NV96" s="27">
        <f t="shared" si="212"/>
        <v>0</v>
      </c>
      <c r="NW96" s="65">
        <f t="shared" si="212"/>
        <v>0</v>
      </c>
      <c r="NY96" t="s">
        <v>700</v>
      </c>
      <c r="NZ96" t="str">
        <f t="shared" si="213"/>
        <v>Départ hôtel à 9h</v>
      </c>
      <c r="OB96" s="27">
        <f t="shared" si="214"/>
        <v>0</v>
      </c>
      <c r="OC96" s="65">
        <f t="shared" si="214"/>
        <v>0</v>
      </c>
      <c r="OE96" t="s">
        <v>700</v>
      </c>
      <c r="OF96" t="str">
        <f t="shared" si="215"/>
        <v>Départ hôtel à 9h</v>
      </c>
      <c r="OH96" s="27">
        <f t="shared" si="216"/>
        <v>0</v>
      </c>
      <c r="OI96" s="65">
        <f t="shared" si="216"/>
        <v>0</v>
      </c>
      <c r="OL96" s="25" t="s">
        <v>494</v>
      </c>
      <c r="OO96" s="27">
        <v>0</v>
      </c>
      <c r="OR96" t="str">
        <f t="shared" si="217"/>
        <v>déjeuner hôtel</v>
      </c>
      <c r="OT96" s="27">
        <f t="shared" si="218"/>
        <v>0</v>
      </c>
      <c r="OU96" s="65">
        <f t="shared" si="218"/>
        <v>0</v>
      </c>
      <c r="OX96" t="str">
        <f t="shared" si="219"/>
        <v>déjeuner hôtel</v>
      </c>
      <c r="OZ96" s="27">
        <f t="shared" si="220"/>
        <v>0</v>
      </c>
      <c r="PA96" s="65">
        <f t="shared" si="220"/>
        <v>0</v>
      </c>
      <c r="PD96" t="str">
        <f t="shared" si="221"/>
        <v>déjeuner hôtel</v>
      </c>
      <c r="PF96" s="27">
        <f t="shared" si="222"/>
        <v>0</v>
      </c>
      <c r="PG96" s="65">
        <f t="shared" si="222"/>
        <v>0</v>
      </c>
      <c r="PJ96" t="s">
        <v>790</v>
      </c>
      <c r="PP96" t="str">
        <f t="shared" si="223"/>
        <v>Retour hotel entre 16h30 et 17h</v>
      </c>
      <c r="PR96">
        <f t="shared" si="224"/>
        <v>0</v>
      </c>
      <c r="PS96">
        <f t="shared" si="224"/>
        <v>0</v>
      </c>
      <c r="PV96" t="str">
        <f t="shared" si="225"/>
        <v>Retour hotel entre 16h30 et 17h</v>
      </c>
      <c r="PX96">
        <f t="shared" si="226"/>
        <v>0</v>
      </c>
      <c r="PY96">
        <f t="shared" si="226"/>
        <v>0</v>
      </c>
      <c r="QB96" t="str">
        <f t="shared" si="227"/>
        <v>Retour hotel entre 16h30 et 17h</v>
      </c>
      <c r="QD96">
        <f t="shared" si="228"/>
        <v>0</v>
      </c>
      <c r="QE96">
        <f t="shared" si="228"/>
        <v>0</v>
      </c>
      <c r="QH96" t="s">
        <v>745</v>
      </c>
      <c r="QI96">
        <v>1450</v>
      </c>
      <c r="QJ96" s="27"/>
      <c r="QN96" t="str">
        <f t="shared" si="229"/>
        <v>New siam Palace Ville</v>
      </c>
      <c r="QO96">
        <f t="shared" si="229"/>
        <v>1450</v>
      </c>
      <c r="QP96">
        <f t="shared" si="229"/>
        <v>0</v>
      </c>
      <c r="QT96" t="str">
        <f t="shared" si="230"/>
        <v>New siam Palace Ville</v>
      </c>
      <c r="QU96">
        <f t="shared" si="230"/>
        <v>1450</v>
      </c>
      <c r="QV96">
        <f t="shared" si="231"/>
        <v>0</v>
      </c>
      <c r="QZ96" t="str">
        <f t="shared" si="232"/>
        <v>New siam Palace Ville</v>
      </c>
      <c r="RA96">
        <f t="shared" si="232"/>
        <v>1450</v>
      </c>
      <c r="RB96">
        <f t="shared" si="233"/>
        <v>0</v>
      </c>
      <c r="RD96" t="s">
        <v>791</v>
      </c>
      <c r="RE96">
        <v>700</v>
      </c>
      <c r="RF96" s="27"/>
      <c r="RI96" t="str">
        <f t="shared" si="234"/>
        <v>Don mueang hotel</v>
      </c>
      <c r="RJ96">
        <f t="shared" si="234"/>
        <v>700</v>
      </c>
      <c r="RK96">
        <f t="shared" si="234"/>
        <v>0</v>
      </c>
      <c r="RN96" t="str">
        <f t="shared" si="235"/>
        <v>Don mueang hotel</v>
      </c>
      <c r="RO96">
        <f t="shared" si="235"/>
        <v>700</v>
      </c>
      <c r="RP96">
        <f t="shared" si="235"/>
        <v>0</v>
      </c>
      <c r="RS96" t="str">
        <f t="shared" si="236"/>
        <v>Don mueang hotel</v>
      </c>
      <c r="RT96">
        <f t="shared" si="236"/>
        <v>700</v>
      </c>
      <c r="RU96">
        <f t="shared" si="236"/>
        <v>0</v>
      </c>
      <c r="RW96" s="25" t="s">
        <v>500</v>
      </c>
      <c r="RX96">
        <v>1000</v>
      </c>
      <c r="RY96" s="65"/>
      <c r="SA96">
        <f t="shared" si="237"/>
        <v>0</v>
      </c>
      <c r="SB96" t="str">
        <f t="shared" si="237"/>
        <v>Hotel Phurua view</v>
      </c>
      <c r="SC96">
        <f t="shared" si="237"/>
        <v>1000</v>
      </c>
      <c r="SD96">
        <f t="shared" si="237"/>
        <v>0</v>
      </c>
      <c r="SF96">
        <f t="shared" si="238"/>
        <v>0</v>
      </c>
      <c r="SG96" t="str">
        <f t="shared" si="238"/>
        <v>Hotel Phurua view</v>
      </c>
      <c r="SH96">
        <f t="shared" si="238"/>
        <v>1000</v>
      </c>
      <c r="SI96">
        <f t="shared" si="238"/>
        <v>0</v>
      </c>
      <c r="SK96">
        <f t="shared" si="239"/>
        <v>0</v>
      </c>
      <c r="SL96" t="str">
        <f t="shared" si="239"/>
        <v>Hotel Phurua view</v>
      </c>
      <c r="SM96">
        <f t="shared" si="239"/>
        <v>1000</v>
      </c>
      <c r="SN96">
        <f t="shared" si="239"/>
        <v>0</v>
      </c>
      <c r="SR96" t="s">
        <v>397</v>
      </c>
      <c r="SS96" s="65"/>
      <c r="ST96" s="65"/>
      <c r="SW96" t="str">
        <f t="shared" si="240"/>
        <v xml:space="preserve">Visite de 9h30 à 10h30 </v>
      </c>
      <c r="SX96">
        <f t="shared" si="240"/>
        <v>0</v>
      </c>
      <c r="SY96">
        <f t="shared" si="240"/>
        <v>0</v>
      </c>
      <c r="TB96" t="str">
        <f t="shared" si="241"/>
        <v xml:space="preserve">Visite de 9h30 à 10h30 </v>
      </c>
      <c r="TC96">
        <f t="shared" si="241"/>
        <v>0</v>
      </c>
      <c r="TD96">
        <f t="shared" si="241"/>
        <v>0</v>
      </c>
      <c r="TG96" t="str">
        <f t="shared" si="242"/>
        <v xml:space="preserve">Visite de 9h30 à 10h30 </v>
      </c>
      <c r="TH96">
        <f t="shared" si="242"/>
        <v>0</v>
      </c>
      <c r="TI96">
        <f t="shared" si="242"/>
        <v>0</v>
      </c>
    </row>
    <row r="97" spans="2:529" x14ac:dyDescent="0.25"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G97" s="26" t="s">
        <v>709</v>
      </c>
      <c r="AH97" s="26"/>
      <c r="AI97" s="72">
        <f>+AJ96/AJ94</f>
        <v>1220.0774112500001</v>
      </c>
      <c r="AJ97" s="26"/>
      <c r="AK97" s="25"/>
      <c r="AM97" s="26" t="s">
        <v>709</v>
      </c>
      <c r="AN97" s="26"/>
      <c r="AO97" s="72">
        <f>+AP96/AP94</f>
        <v>1284.2719450000002</v>
      </c>
      <c r="AP97" s="26"/>
      <c r="AQ97" s="26"/>
      <c r="AS97" s="26" t="s">
        <v>709</v>
      </c>
      <c r="AT97" s="26"/>
      <c r="AU97" s="72">
        <f>+AV96/AV94</f>
        <v>1438.4510125000002</v>
      </c>
      <c r="AV97" s="26"/>
      <c r="AW97" s="26"/>
      <c r="AY97" s="26" t="s">
        <v>709</v>
      </c>
      <c r="AZ97" s="26"/>
      <c r="BA97" s="72">
        <f>+BB96/BB94</f>
        <v>1900.9882150000001</v>
      </c>
      <c r="BB97" s="26"/>
      <c r="BC97" s="26"/>
      <c r="BE97" t="s">
        <v>673</v>
      </c>
      <c r="BF97" s="27">
        <v>1600</v>
      </c>
      <c r="BG97" s="27">
        <v>0</v>
      </c>
      <c r="BI97" t="str">
        <f t="shared" si="149"/>
        <v/>
      </c>
      <c r="BJ97" t="str">
        <f t="shared" si="150"/>
        <v>Hôtel naview prasingh</v>
      </c>
      <c r="BK97" s="27">
        <f t="shared" si="150"/>
        <v>1600</v>
      </c>
      <c r="BL97" s="27">
        <f t="shared" si="150"/>
        <v>0</v>
      </c>
      <c r="BN97" t="str">
        <f t="shared" si="151"/>
        <v/>
      </c>
      <c r="BO97" t="str">
        <f t="shared" si="151"/>
        <v>Hôtel naview prasingh</v>
      </c>
      <c r="BP97" s="27">
        <f t="shared" si="151"/>
        <v>1600</v>
      </c>
      <c r="BQ97" s="27">
        <f t="shared" si="129"/>
        <v>0</v>
      </c>
      <c r="BS97" s="27" t="str">
        <f t="shared" si="152"/>
        <v/>
      </c>
      <c r="BT97" t="str">
        <f t="shared" si="152"/>
        <v>Hôtel naview prasingh</v>
      </c>
      <c r="BU97" s="27">
        <f t="shared" si="152"/>
        <v>1600</v>
      </c>
      <c r="BV97" s="27">
        <f t="shared" si="130"/>
        <v>0</v>
      </c>
      <c r="BX97" t="s">
        <v>792</v>
      </c>
      <c r="BY97" s="27">
        <v>0</v>
      </c>
      <c r="BZ97" s="27">
        <v>2500</v>
      </c>
      <c r="CB97" t="str">
        <f t="shared" si="153"/>
        <v/>
      </c>
      <c r="CC97" t="str">
        <f t="shared" si="154"/>
        <v>Bus Krabi à Hôtel Koh Lanta à 15h arrivée 18h</v>
      </c>
      <c r="CD97" s="27">
        <f t="shared" si="154"/>
        <v>0</v>
      </c>
      <c r="CE97" s="27">
        <f t="shared" si="154"/>
        <v>2500</v>
      </c>
      <c r="CF97"/>
      <c r="CG97" t="str">
        <f t="shared" si="155"/>
        <v/>
      </c>
      <c r="CH97" t="str">
        <f t="shared" si="155"/>
        <v>Bus Krabi à Hôtel Koh Lanta à 15h arrivée 18h</v>
      </c>
      <c r="CI97" s="27">
        <f t="shared" si="156"/>
        <v>0</v>
      </c>
      <c r="CJ97" s="27">
        <f t="shared" si="157"/>
        <v>2500</v>
      </c>
      <c r="CL97" t="str">
        <f t="shared" si="158"/>
        <v/>
      </c>
      <c r="CM97" t="str">
        <f t="shared" si="158"/>
        <v>Bus Krabi à Hôtel Koh Lanta à 15h arrivée 18h</v>
      </c>
      <c r="CN97" s="27">
        <f t="shared" si="158"/>
        <v>0</v>
      </c>
      <c r="CO97" s="27">
        <f t="shared" si="131"/>
        <v>2500</v>
      </c>
      <c r="CR97" t="s">
        <v>427</v>
      </c>
      <c r="CS97">
        <v>3700</v>
      </c>
      <c r="CT97">
        <v>0</v>
      </c>
      <c r="CV97" t="str">
        <f t="shared" si="159"/>
        <v/>
      </c>
      <c r="CW97" t="str">
        <f t="shared" si="160"/>
        <v>Lanta miami resort</v>
      </c>
      <c r="CX97" s="27">
        <f t="shared" si="160"/>
        <v>3700</v>
      </c>
      <c r="CY97" s="27">
        <f t="shared" si="160"/>
        <v>0</v>
      </c>
      <c r="DA97" t="str">
        <f t="shared" si="161"/>
        <v/>
      </c>
      <c r="DB97" t="str">
        <f t="shared" si="162"/>
        <v>Lanta miami resort</v>
      </c>
      <c r="DC97" s="27">
        <f t="shared" si="162"/>
        <v>3700</v>
      </c>
      <c r="DD97" s="27">
        <f t="shared" si="162"/>
        <v>0</v>
      </c>
      <c r="DF97" t="str">
        <f t="shared" si="163"/>
        <v/>
      </c>
      <c r="DG97" t="str">
        <f t="shared" si="164"/>
        <v>Lanta miami resort</v>
      </c>
      <c r="DH97" s="27">
        <f t="shared" si="164"/>
        <v>3700</v>
      </c>
      <c r="DI97" s="27">
        <f t="shared" si="164"/>
        <v>0</v>
      </c>
      <c r="DL97" t="s">
        <v>529</v>
      </c>
      <c r="DP97" t="str">
        <f t="shared" si="165"/>
        <v/>
      </c>
      <c r="DQ97" t="str">
        <f t="shared" si="166"/>
        <v>Visite de la ville coloniale, grand temple AM</v>
      </c>
      <c r="DR97" s="27">
        <f t="shared" si="166"/>
        <v>0</v>
      </c>
      <c r="DS97" s="27">
        <f t="shared" si="166"/>
        <v>0</v>
      </c>
      <c r="DU97" t="str">
        <f t="shared" si="167"/>
        <v/>
      </c>
      <c r="DV97" t="str">
        <f t="shared" si="167"/>
        <v>Visite de la ville coloniale, grand temple AM</v>
      </c>
      <c r="DW97" s="27">
        <f t="shared" si="167"/>
        <v>0</v>
      </c>
      <c r="DX97" s="27">
        <f t="shared" si="132"/>
        <v>0</v>
      </c>
      <c r="DZ97" t="str">
        <f t="shared" si="168"/>
        <v/>
      </c>
      <c r="EA97" t="str">
        <f t="shared" si="168"/>
        <v>Visite de la ville coloniale, grand temple AM</v>
      </c>
      <c r="EB97" s="27">
        <f t="shared" si="168"/>
        <v>0</v>
      </c>
      <c r="EC97" s="27">
        <f t="shared" si="133"/>
        <v>0</v>
      </c>
      <c r="EI97" s="27"/>
      <c r="EZ97" t="s">
        <v>571</v>
      </c>
      <c r="FD97" t="str">
        <f t="shared" si="169"/>
        <v/>
      </c>
      <c r="FE97" t="str">
        <f t="shared" si="170"/>
        <v>Repas et hôtel compris</v>
      </c>
      <c r="FF97" s="27">
        <f t="shared" si="170"/>
        <v>0</v>
      </c>
      <c r="FG97" s="27">
        <f t="shared" si="170"/>
        <v>0</v>
      </c>
      <c r="FI97" t="str">
        <f t="shared" si="171"/>
        <v/>
      </c>
      <c r="FJ97" t="str">
        <f t="shared" si="171"/>
        <v>Repas et hôtel compris</v>
      </c>
      <c r="FK97" s="27">
        <f t="shared" si="171"/>
        <v>0</v>
      </c>
      <c r="FL97" s="27">
        <f t="shared" si="134"/>
        <v>0</v>
      </c>
      <c r="FN97" t="str">
        <f t="shared" si="172"/>
        <v/>
      </c>
      <c r="FO97" t="str">
        <f t="shared" si="172"/>
        <v>Repas et hôtel compris</v>
      </c>
      <c r="FP97" s="27">
        <f t="shared" si="172"/>
        <v>0</v>
      </c>
      <c r="FQ97" s="27">
        <f t="shared" si="135"/>
        <v>0</v>
      </c>
      <c r="FS97" t="s">
        <v>571</v>
      </c>
      <c r="FW97" t="str">
        <f t="shared" si="173"/>
        <v/>
      </c>
      <c r="FX97" t="str">
        <f t="shared" si="174"/>
        <v>Repas et hôtel compris</v>
      </c>
      <c r="FY97" s="27">
        <f t="shared" si="174"/>
        <v>0</v>
      </c>
      <c r="FZ97" s="27">
        <f t="shared" si="174"/>
        <v>0</v>
      </c>
      <c r="GB97" t="str">
        <f t="shared" si="175"/>
        <v/>
      </c>
      <c r="GC97" t="str">
        <f t="shared" si="175"/>
        <v>Repas et hôtel compris</v>
      </c>
      <c r="GD97" s="27">
        <f t="shared" si="175"/>
        <v>0</v>
      </c>
      <c r="GE97" s="27">
        <f t="shared" si="136"/>
        <v>0</v>
      </c>
      <c r="GG97" t="str">
        <f t="shared" si="176"/>
        <v/>
      </c>
      <c r="GH97" t="str">
        <f t="shared" si="176"/>
        <v>Repas et hôtel compris</v>
      </c>
      <c r="GI97" s="27">
        <f t="shared" si="176"/>
        <v>0</v>
      </c>
      <c r="GJ97" s="27">
        <f t="shared" si="137"/>
        <v>0</v>
      </c>
      <c r="GL97" t="s">
        <v>571</v>
      </c>
      <c r="GP97" t="str">
        <f t="shared" si="177"/>
        <v/>
      </c>
      <c r="GQ97" t="str">
        <f t="shared" si="178"/>
        <v>Repas et hôtel compris</v>
      </c>
      <c r="GR97" s="27">
        <f t="shared" si="178"/>
        <v>0</v>
      </c>
      <c r="GS97" s="27">
        <f t="shared" si="178"/>
        <v>0</v>
      </c>
      <c r="GU97" t="str">
        <f t="shared" si="179"/>
        <v/>
      </c>
      <c r="GV97" t="str">
        <f t="shared" si="179"/>
        <v>Repas et hôtel compris</v>
      </c>
      <c r="GW97" s="27">
        <f t="shared" si="179"/>
        <v>0</v>
      </c>
      <c r="GX97" s="27">
        <f t="shared" si="138"/>
        <v>0</v>
      </c>
      <c r="GZ97" t="str">
        <f t="shared" si="180"/>
        <v/>
      </c>
      <c r="HA97" t="str">
        <f t="shared" si="180"/>
        <v>Repas et hôtel compris</v>
      </c>
      <c r="HB97" s="27">
        <f t="shared" si="180"/>
        <v>0</v>
      </c>
      <c r="HC97" s="27">
        <f t="shared" si="139"/>
        <v>0</v>
      </c>
      <c r="HE97" t="s">
        <v>649</v>
      </c>
      <c r="HG97" s="27">
        <v>0</v>
      </c>
      <c r="HI97" t="str">
        <f t="shared" si="181"/>
        <v/>
      </c>
      <c r="HJ97" t="str">
        <f t="shared" si="182"/>
        <v>Déjeuner village en face Pakou</v>
      </c>
      <c r="HK97">
        <f t="shared" si="182"/>
        <v>0</v>
      </c>
      <c r="HL97">
        <f t="shared" si="182"/>
        <v>0</v>
      </c>
      <c r="HN97" t="str">
        <f t="shared" si="183"/>
        <v/>
      </c>
      <c r="HO97" t="str">
        <f t="shared" si="183"/>
        <v>Déjeuner village en face Pakou</v>
      </c>
      <c r="HP97">
        <f t="shared" si="183"/>
        <v>0</v>
      </c>
      <c r="HQ97">
        <f t="shared" si="140"/>
        <v>0</v>
      </c>
      <c r="HS97" t="str">
        <f t="shared" si="184"/>
        <v/>
      </c>
      <c r="HT97" t="str">
        <f t="shared" si="184"/>
        <v>Déjeuner village en face Pakou</v>
      </c>
      <c r="HU97">
        <f t="shared" si="184"/>
        <v>0</v>
      </c>
      <c r="HV97">
        <f t="shared" si="141"/>
        <v>0</v>
      </c>
      <c r="HX97" t="s">
        <v>649</v>
      </c>
      <c r="HZ97" s="27">
        <v>0</v>
      </c>
      <c r="IB97" t="str">
        <f t="shared" si="185"/>
        <v/>
      </c>
      <c r="IC97" t="str">
        <f t="shared" si="186"/>
        <v>Déjeuner village en face Pakou</v>
      </c>
      <c r="ID97">
        <f t="shared" si="186"/>
        <v>0</v>
      </c>
      <c r="IE97">
        <f t="shared" si="186"/>
        <v>0</v>
      </c>
      <c r="IG97" t="str">
        <f t="shared" si="187"/>
        <v/>
      </c>
      <c r="IH97" t="str">
        <f t="shared" si="188"/>
        <v>Déjeuner village en face Pakou</v>
      </c>
      <c r="II97">
        <f t="shared" si="188"/>
        <v>0</v>
      </c>
      <c r="IJ97">
        <f t="shared" si="188"/>
        <v>0</v>
      </c>
      <c r="IL97" t="str">
        <f t="shared" si="189"/>
        <v/>
      </c>
      <c r="IM97" t="str">
        <f t="shared" si="190"/>
        <v>Déjeuner village en face Pakou</v>
      </c>
      <c r="IN97">
        <f t="shared" si="190"/>
        <v>0</v>
      </c>
      <c r="IO97">
        <f t="shared" si="190"/>
        <v>0</v>
      </c>
      <c r="IR97" s="26" t="s">
        <v>681</v>
      </c>
      <c r="IS97" s="26"/>
      <c r="IT97" s="26"/>
      <c r="IU97" s="26"/>
      <c r="IV97" s="26"/>
      <c r="IW97" s="26">
        <v>8</v>
      </c>
      <c r="IZ97" s="26" t="s">
        <v>681</v>
      </c>
      <c r="JA97" s="26"/>
      <c r="JB97" s="26"/>
      <c r="JC97" s="26"/>
      <c r="JD97" s="26"/>
      <c r="JE97" s="26">
        <v>6</v>
      </c>
      <c r="JH97" s="26" t="s">
        <v>681</v>
      </c>
      <c r="JI97" s="26"/>
      <c r="JJ97" s="26"/>
      <c r="JK97" s="26"/>
      <c r="JL97" s="26"/>
      <c r="JM97" s="26">
        <v>4</v>
      </c>
      <c r="JP97" s="26" t="s">
        <v>681</v>
      </c>
      <c r="JQ97" s="26"/>
      <c r="JR97" s="26"/>
      <c r="JS97" s="26"/>
      <c r="JT97" s="26"/>
      <c r="JU97" s="26">
        <v>2</v>
      </c>
      <c r="JX97" s="25" t="s">
        <v>617</v>
      </c>
      <c r="JZ97" s="27"/>
      <c r="KA97" s="27">
        <f>13*3500</f>
        <v>45500</v>
      </c>
      <c r="KB97" s="27"/>
      <c r="KD97" s="25" t="s">
        <v>345</v>
      </c>
      <c r="KF97" s="27">
        <f t="shared" si="197"/>
        <v>0</v>
      </c>
      <c r="KG97" s="65">
        <f t="shared" si="197"/>
        <v>45500</v>
      </c>
      <c r="KJ97" s="25" t="s">
        <v>345</v>
      </c>
      <c r="KL97" s="27">
        <f t="shared" si="198"/>
        <v>0</v>
      </c>
      <c r="KM97" s="65">
        <f t="shared" si="198"/>
        <v>45500</v>
      </c>
      <c r="KP97" s="25" t="s">
        <v>345</v>
      </c>
      <c r="KR97" s="27">
        <f t="shared" si="199"/>
        <v>0</v>
      </c>
      <c r="KS97" s="65">
        <f t="shared" si="199"/>
        <v>45500</v>
      </c>
      <c r="KV97" t="s">
        <v>342</v>
      </c>
      <c r="KY97" s="27">
        <v>0</v>
      </c>
      <c r="KZ97" s="27"/>
      <c r="LB97" t="s">
        <v>342</v>
      </c>
      <c r="LD97" s="27">
        <f t="shared" si="123"/>
        <v>0</v>
      </c>
      <c r="LE97" s="65">
        <f t="shared" si="123"/>
        <v>0</v>
      </c>
      <c r="LH97" t="str">
        <f t="shared" si="200"/>
        <v>Dîner à l'hôtel ou à proximité</v>
      </c>
      <c r="LJ97" s="27">
        <f t="shared" si="124"/>
        <v>0</v>
      </c>
      <c r="LK97" s="65">
        <f t="shared" si="124"/>
        <v>0</v>
      </c>
      <c r="LN97" t="str">
        <f t="shared" si="201"/>
        <v>Dîner à l'hôtel ou à proximité</v>
      </c>
      <c r="LP97" s="27">
        <f t="shared" si="125"/>
        <v>0</v>
      </c>
      <c r="LQ97" s="65">
        <f t="shared" si="125"/>
        <v>0</v>
      </c>
      <c r="LT97" t="s">
        <v>342</v>
      </c>
      <c r="LW97" s="27">
        <v>0</v>
      </c>
      <c r="LX97" s="27"/>
      <c r="LZ97" t="str">
        <f t="shared" si="202"/>
        <v>Dîner à l'hôtel ou à proximité</v>
      </c>
      <c r="MB97" s="27">
        <f t="shared" si="126"/>
        <v>0</v>
      </c>
      <c r="MC97" s="65">
        <f t="shared" si="126"/>
        <v>0</v>
      </c>
      <c r="MF97" t="str">
        <f t="shared" si="203"/>
        <v>Dîner à l'hôtel ou à proximité</v>
      </c>
      <c r="MH97" s="27">
        <f t="shared" si="127"/>
        <v>0</v>
      </c>
      <c r="MI97" s="65">
        <f t="shared" si="127"/>
        <v>0</v>
      </c>
      <c r="ML97" t="str">
        <f t="shared" si="204"/>
        <v>Dîner à l'hôtel ou à proximité</v>
      </c>
      <c r="MN97" s="27">
        <f t="shared" si="128"/>
        <v>0</v>
      </c>
      <c r="MO97" s="65">
        <f t="shared" si="128"/>
        <v>0</v>
      </c>
      <c r="MQ97" t="s">
        <v>793</v>
      </c>
      <c r="MS97" s="27"/>
      <c r="MT97" s="27"/>
      <c r="MU97" s="27"/>
      <c r="MW97" t="str">
        <f t="shared" si="205"/>
        <v>Petit déjeuner vers 8h à l'hôtel</v>
      </c>
      <c r="MY97" s="27">
        <f t="shared" si="206"/>
        <v>0</v>
      </c>
      <c r="MZ97" s="65">
        <f t="shared" si="206"/>
        <v>0</v>
      </c>
      <c r="NC97" t="str">
        <f t="shared" si="207"/>
        <v>Petit déjeuner vers 8h à l'hôtel</v>
      </c>
      <c r="NE97" s="27">
        <f t="shared" si="208"/>
        <v>0</v>
      </c>
      <c r="NF97" s="65">
        <f t="shared" si="208"/>
        <v>0</v>
      </c>
      <c r="NI97" t="str">
        <f t="shared" si="209"/>
        <v>Petit déjeuner vers 8h à l'hôtel</v>
      </c>
      <c r="NK97" s="27">
        <f t="shared" si="210"/>
        <v>0</v>
      </c>
      <c r="NL97" s="65">
        <f t="shared" si="210"/>
        <v>0</v>
      </c>
      <c r="NN97" s="25" t="s">
        <v>794</v>
      </c>
      <c r="NP97" s="27">
        <v>4250</v>
      </c>
      <c r="NQ97" s="27">
        <v>4250</v>
      </c>
      <c r="NT97" t="str">
        <f t="shared" si="211"/>
        <v>Vol Air Asia 11h30 pour Krabi - arrivée 13h30 soit vers 17h00 à l'hôtel à koh lanta</v>
      </c>
      <c r="NV97" s="27">
        <f t="shared" si="212"/>
        <v>4250</v>
      </c>
      <c r="NW97" s="65">
        <f t="shared" si="212"/>
        <v>4250</v>
      </c>
      <c r="NZ97" t="str">
        <f t="shared" si="213"/>
        <v>Vol Air Asia 11h30 pour Krabi - arrivée 13h30 soit vers 17h00 à l'hôtel à koh lanta</v>
      </c>
      <c r="OB97" s="27">
        <f t="shared" si="214"/>
        <v>4250</v>
      </c>
      <c r="OC97" s="65">
        <f t="shared" si="214"/>
        <v>4250</v>
      </c>
      <c r="OF97" t="str">
        <f t="shared" si="215"/>
        <v>Vol Air Asia 11h30 pour Krabi - arrivée 13h30 soit vers 17h00 à l'hôtel à koh lanta</v>
      </c>
      <c r="OH97" s="27">
        <f t="shared" si="216"/>
        <v>4250</v>
      </c>
      <c r="OI97" s="65">
        <f t="shared" si="216"/>
        <v>4250</v>
      </c>
      <c r="OL97" s="25" t="s">
        <v>685</v>
      </c>
      <c r="OO97" s="27">
        <v>0</v>
      </c>
      <c r="OR97" t="str">
        <f t="shared" si="217"/>
        <v>dîner hôtel</v>
      </c>
      <c r="OT97" s="27">
        <f t="shared" si="218"/>
        <v>0</v>
      </c>
      <c r="OU97" s="65">
        <f t="shared" si="218"/>
        <v>0</v>
      </c>
      <c r="OX97" t="str">
        <f t="shared" si="219"/>
        <v>dîner hôtel</v>
      </c>
      <c r="OZ97" s="27">
        <f t="shared" si="220"/>
        <v>0</v>
      </c>
      <c r="PA97" s="65">
        <f t="shared" si="220"/>
        <v>0</v>
      </c>
      <c r="PD97" t="str">
        <f t="shared" si="221"/>
        <v>dîner hôtel</v>
      </c>
      <c r="PF97" s="27">
        <f t="shared" si="222"/>
        <v>0</v>
      </c>
      <c r="PG97" s="65">
        <f t="shared" si="222"/>
        <v>0</v>
      </c>
      <c r="PJ97" t="s">
        <v>745</v>
      </c>
      <c r="PL97">
        <v>1450</v>
      </c>
      <c r="PP97" t="str">
        <f t="shared" si="223"/>
        <v>New siam Palace Ville</v>
      </c>
      <c r="PR97">
        <f t="shared" si="224"/>
        <v>1450</v>
      </c>
      <c r="PS97">
        <f t="shared" si="224"/>
        <v>0</v>
      </c>
      <c r="PV97" t="str">
        <f t="shared" si="225"/>
        <v>New siam Palace Ville</v>
      </c>
      <c r="PX97">
        <f t="shared" si="226"/>
        <v>1450</v>
      </c>
      <c r="PY97">
        <f t="shared" si="226"/>
        <v>0</v>
      </c>
      <c r="QB97" t="str">
        <f t="shared" si="227"/>
        <v>New siam Palace Ville</v>
      </c>
      <c r="QD97">
        <f t="shared" si="228"/>
        <v>1450</v>
      </c>
      <c r="QE97">
        <f t="shared" si="228"/>
        <v>0</v>
      </c>
      <c r="QH97" t="s">
        <v>752</v>
      </c>
      <c r="QI97" s="27"/>
      <c r="QJ97" s="27"/>
      <c r="QN97" t="str">
        <f t="shared" si="229"/>
        <v>Dîner khao san road</v>
      </c>
      <c r="QO97">
        <f t="shared" si="229"/>
        <v>0</v>
      </c>
      <c r="QP97">
        <f t="shared" si="229"/>
        <v>0</v>
      </c>
      <c r="QT97" t="str">
        <f t="shared" si="230"/>
        <v>Dîner khao san road</v>
      </c>
      <c r="QU97">
        <f t="shared" si="230"/>
        <v>0</v>
      </c>
      <c r="QV97">
        <f t="shared" si="231"/>
        <v>0</v>
      </c>
      <c r="QZ97" t="str">
        <f t="shared" si="232"/>
        <v>Dîner khao san road</v>
      </c>
      <c r="RA97">
        <f t="shared" si="232"/>
        <v>0</v>
      </c>
      <c r="RB97">
        <f t="shared" si="233"/>
        <v>0</v>
      </c>
      <c r="RD97" t="s">
        <v>752</v>
      </c>
      <c r="RE97" s="27"/>
      <c r="RF97" s="27"/>
      <c r="RI97" t="str">
        <f t="shared" si="234"/>
        <v>Dîner khao san road</v>
      </c>
      <c r="RJ97">
        <f t="shared" si="234"/>
        <v>0</v>
      </c>
      <c r="RK97">
        <f t="shared" si="234"/>
        <v>0</v>
      </c>
      <c r="RN97" t="str">
        <f t="shared" si="235"/>
        <v>Dîner khao san road</v>
      </c>
      <c r="RO97">
        <f t="shared" si="235"/>
        <v>0</v>
      </c>
      <c r="RP97">
        <f t="shared" si="235"/>
        <v>0</v>
      </c>
      <c r="RS97" t="str">
        <f t="shared" si="236"/>
        <v>Dîner khao san road</v>
      </c>
      <c r="RT97">
        <f t="shared" si="236"/>
        <v>0</v>
      </c>
      <c r="RU97">
        <f t="shared" si="236"/>
        <v>0</v>
      </c>
      <c r="RW97" s="25" t="s">
        <v>548</v>
      </c>
      <c r="RX97" s="65"/>
      <c r="RY97" s="65"/>
      <c r="SA97">
        <f t="shared" si="237"/>
        <v>0</v>
      </c>
      <c r="SB97" t="str">
        <f t="shared" si="237"/>
        <v>Déjeuner en haut possible ?</v>
      </c>
      <c r="SC97">
        <f t="shared" si="237"/>
        <v>0</v>
      </c>
      <c r="SD97">
        <f t="shared" si="237"/>
        <v>0</v>
      </c>
      <c r="SF97">
        <f t="shared" si="238"/>
        <v>0</v>
      </c>
      <c r="SG97" t="str">
        <f t="shared" si="238"/>
        <v>Déjeuner en haut possible ?</v>
      </c>
      <c r="SH97">
        <f t="shared" si="238"/>
        <v>0</v>
      </c>
      <c r="SI97">
        <f t="shared" si="238"/>
        <v>0</v>
      </c>
      <c r="SK97">
        <f t="shared" si="239"/>
        <v>0</v>
      </c>
      <c r="SL97" t="str">
        <f t="shared" si="239"/>
        <v>Déjeuner en haut possible ?</v>
      </c>
      <c r="SM97">
        <f t="shared" si="239"/>
        <v>0</v>
      </c>
      <c r="SN97">
        <f t="shared" si="239"/>
        <v>0</v>
      </c>
      <c r="SR97" s="25" t="s">
        <v>404</v>
      </c>
      <c r="SS97" s="65"/>
      <c r="ST97" s="65"/>
      <c r="SW97" t="str">
        <f t="shared" si="240"/>
        <v>De 11h30 à 12h30 visite du wat pa phukon</v>
      </c>
      <c r="SX97">
        <f t="shared" si="240"/>
        <v>0</v>
      </c>
      <c r="SY97">
        <f t="shared" si="240"/>
        <v>0</v>
      </c>
      <c r="TB97" t="str">
        <f t="shared" si="241"/>
        <v>De 11h30 à 12h30 visite du wat pa phukon</v>
      </c>
      <c r="TC97">
        <f t="shared" si="241"/>
        <v>0</v>
      </c>
      <c r="TD97">
        <f t="shared" si="241"/>
        <v>0</v>
      </c>
      <c r="TG97" t="str">
        <f t="shared" si="242"/>
        <v>De 11h30 à 12h30 visite du wat pa phukon</v>
      </c>
      <c r="TH97">
        <f t="shared" si="242"/>
        <v>0</v>
      </c>
      <c r="TI97">
        <f t="shared" si="242"/>
        <v>0</v>
      </c>
    </row>
    <row r="98" spans="2:529" x14ac:dyDescent="0.25">
      <c r="B98" t="s">
        <v>795</v>
      </c>
      <c r="C98">
        <v>1200</v>
      </c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G98" s="26" t="s">
        <v>713</v>
      </c>
      <c r="AH98" s="26"/>
      <c r="AI98" s="72">
        <f>+(AJ96/AJ94*2)-AI99</f>
        <v>1563.2948225</v>
      </c>
      <c r="AJ98" s="26"/>
      <c r="AK98" s="65"/>
      <c r="AM98" s="26" t="s">
        <v>713</v>
      </c>
      <c r="AN98" s="26"/>
      <c r="AO98" s="72">
        <f>+(AP96/AP94*2)-AO99</f>
        <v>1691.6838900000002</v>
      </c>
      <c r="AP98" s="26"/>
      <c r="AQ98" s="26"/>
      <c r="AS98" s="26" t="s">
        <v>713</v>
      </c>
      <c r="AT98" s="26"/>
      <c r="AU98" s="72">
        <f>+(AV96/AV94*2)-AU99</f>
        <v>2000.0420250000002</v>
      </c>
      <c r="AV98" s="26"/>
      <c r="AW98" s="26"/>
      <c r="AY98" s="26" t="s">
        <v>713</v>
      </c>
      <c r="AZ98" s="26"/>
      <c r="BA98" s="72">
        <f>+(BB96/BB94*2)-BA99</f>
        <v>2925.11643</v>
      </c>
      <c r="BB98" s="26"/>
      <c r="BC98" s="26"/>
      <c r="BE98" t="s">
        <v>796</v>
      </c>
      <c r="BF98" s="27"/>
      <c r="BG98" s="27">
        <v>0</v>
      </c>
      <c r="BI98" t="str">
        <f t="shared" si="149"/>
        <v/>
      </c>
      <c r="BJ98" t="str">
        <f t="shared" si="150"/>
        <v>Dîner hôtel ou en ville</v>
      </c>
      <c r="BK98" s="27">
        <f t="shared" si="150"/>
        <v>0</v>
      </c>
      <c r="BL98" s="27">
        <f t="shared" si="150"/>
        <v>0</v>
      </c>
      <c r="BN98" t="str">
        <f t="shared" si="151"/>
        <v/>
      </c>
      <c r="BO98" t="str">
        <f t="shared" si="151"/>
        <v>Dîner hôtel ou en ville</v>
      </c>
      <c r="BP98" s="27">
        <f t="shared" si="151"/>
        <v>0</v>
      </c>
      <c r="BQ98" s="27">
        <f t="shared" si="129"/>
        <v>0</v>
      </c>
      <c r="BS98" s="27" t="str">
        <f t="shared" si="152"/>
        <v/>
      </c>
      <c r="BT98" t="str">
        <f t="shared" si="152"/>
        <v>Dîner hôtel ou en ville</v>
      </c>
      <c r="BU98" s="27">
        <f t="shared" si="152"/>
        <v>0</v>
      </c>
      <c r="BV98" s="27">
        <f t="shared" si="130"/>
        <v>0</v>
      </c>
      <c r="BX98" t="s">
        <v>282</v>
      </c>
      <c r="BZ98">
        <v>0</v>
      </c>
      <c r="CB98" t="str">
        <f t="shared" si="153"/>
        <v/>
      </c>
      <c r="CC98" t="str">
        <f t="shared" si="154"/>
        <v>Dîner hôtel</v>
      </c>
      <c r="CD98" s="27">
        <f t="shared" si="154"/>
        <v>0</v>
      </c>
      <c r="CE98" s="27">
        <f t="shared" si="154"/>
        <v>0</v>
      </c>
      <c r="CF98"/>
      <c r="CG98" t="str">
        <f t="shared" si="155"/>
        <v/>
      </c>
      <c r="CH98" t="str">
        <f t="shared" si="155"/>
        <v>Dîner hôtel</v>
      </c>
      <c r="CI98" s="27">
        <f t="shared" si="156"/>
        <v>0</v>
      </c>
      <c r="CJ98" s="27">
        <f t="shared" si="157"/>
        <v>0</v>
      </c>
      <c r="CL98" t="str">
        <f t="shared" si="158"/>
        <v/>
      </c>
      <c r="CM98" t="str">
        <f t="shared" si="158"/>
        <v>Dîner hôtel</v>
      </c>
      <c r="CN98" s="27">
        <f t="shared" si="158"/>
        <v>0</v>
      </c>
      <c r="CO98" s="27">
        <f t="shared" si="131"/>
        <v>0</v>
      </c>
      <c r="CQ98" t="s">
        <v>700</v>
      </c>
      <c r="CR98" t="s">
        <v>440</v>
      </c>
      <c r="CS98" s="27"/>
      <c r="CT98" s="27"/>
      <c r="CU98" s="65"/>
      <c r="CV98" t="str">
        <f t="shared" si="159"/>
        <v>J13</v>
      </c>
      <c r="CW98" t="str">
        <f t="shared" si="160"/>
        <v>Activités à la carte payables à part (voir desc.)</v>
      </c>
      <c r="CX98" s="27">
        <f t="shared" si="160"/>
        <v>0</v>
      </c>
      <c r="CY98" s="27">
        <f t="shared" si="160"/>
        <v>0</v>
      </c>
      <c r="CZ98" s="27"/>
      <c r="DA98" t="str">
        <f t="shared" si="161"/>
        <v>J13</v>
      </c>
      <c r="DB98" t="str">
        <f t="shared" si="162"/>
        <v>Activités à la carte payables à part (voir desc.)</v>
      </c>
      <c r="DC98" s="27">
        <f t="shared" si="162"/>
        <v>0</v>
      </c>
      <c r="DD98" s="27">
        <f t="shared" si="162"/>
        <v>0</v>
      </c>
      <c r="DE98" s="27"/>
      <c r="DF98" t="str">
        <f t="shared" si="163"/>
        <v>J13</v>
      </c>
      <c r="DG98" t="str">
        <f t="shared" si="164"/>
        <v>Activités à la carte payables à part (voir desc.)</v>
      </c>
      <c r="DH98" s="27">
        <f t="shared" si="164"/>
        <v>0</v>
      </c>
      <c r="DI98" s="27">
        <f t="shared" si="164"/>
        <v>0</v>
      </c>
      <c r="DJ98" s="27"/>
      <c r="DL98" t="s">
        <v>534</v>
      </c>
      <c r="DM98" s="27">
        <v>200</v>
      </c>
      <c r="DP98" t="str">
        <f t="shared" si="165"/>
        <v/>
      </c>
      <c r="DQ98" t="str">
        <f t="shared" si="166"/>
        <v>Après midi visite du grand temple</v>
      </c>
      <c r="DR98" s="27">
        <f t="shared" si="166"/>
        <v>200</v>
      </c>
      <c r="DS98" s="27">
        <f t="shared" si="166"/>
        <v>0</v>
      </c>
      <c r="DU98" t="str">
        <f t="shared" si="167"/>
        <v/>
      </c>
      <c r="DV98" t="str">
        <f t="shared" si="167"/>
        <v>Après midi visite du grand temple</v>
      </c>
      <c r="DW98" s="27">
        <f t="shared" si="167"/>
        <v>200</v>
      </c>
      <c r="DX98" s="27">
        <f t="shared" si="132"/>
        <v>0</v>
      </c>
      <c r="DZ98" t="str">
        <f t="shared" si="168"/>
        <v/>
      </c>
      <c r="EA98" t="str">
        <f t="shared" si="168"/>
        <v>Après midi visite du grand temple</v>
      </c>
      <c r="EB98" s="27">
        <f t="shared" si="168"/>
        <v>200</v>
      </c>
      <c r="EC98" s="27">
        <f t="shared" si="133"/>
        <v>0</v>
      </c>
      <c r="EF98" s="26" t="s">
        <v>797</v>
      </c>
      <c r="EG98" s="72">
        <f>+(EH88/8)+(($EG$107)/8)+(EG95/2)</f>
        <v>1095.5033087500001</v>
      </c>
      <c r="EH98" s="65">
        <f>+EG98*$C$1</f>
        <v>42477.832832493215</v>
      </c>
      <c r="EK98" s="26" t="s">
        <v>797</v>
      </c>
      <c r="EL98" s="72">
        <f>+(EM88/8)+(($EG$107)/8)+(EL95/2)</f>
        <v>955.21215625000002</v>
      </c>
      <c r="EM98" s="65"/>
      <c r="EP98" s="26" t="s">
        <v>797</v>
      </c>
      <c r="EQ98" s="72">
        <f>+(ER88/8)+(($EG$107)/8)+(EQ95/2)</f>
        <v>827.81600375000005</v>
      </c>
      <c r="ER98" s="65"/>
      <c r="EU98" s="26" t="s">
        <v>797</v>
      </c>
      <c r="EV98" s="72">
        <f>+(EW88/8)+(($EG$107)/8)+(EV95/2)</f>
        <v>700.41985125000008</v>
      </c>
      <c r="EW98" s="65"/>
      <c r="EY98" t="s">
        <v>700</v>
      </c>
      <c r="EZ98" t="s">
        <v>798</v>
      </c>
      <c r="FB98">
        <v>0</v>
      </c>
      <c r="FD98" t="str">
        <f t="shared" si="169"/>
        <v>J13</v>
      </c>
      <c r="FE98" t="str">
        <f t="shared" si="170"/>
        <v>Arrivée fin d'am à L.Prabang (hôtel vers 18h30) - transfert airport</v>
      </c>
      <c r="FF98" s="27">
        <f t="shared" si="170"/>
        <v>0</v>
      </c>
      <c r="FG98" s="27">
        <f t="shared" si="170"/>
        <v>0</v>
      </c>
      <c r="FI98" t="str">
        <f t="shared" si="171"/>
        <v>J13</v>
      </c>
      <c r="FJ98" t="str">
        <f t="shared" si="171"/>
        <v>Arrivée fin d'am à L.Prabang (hôtel vers 18h30) - transfert airport</v>
      </c>
      <c r="FK98" s="27">
        <f t="shared" si="171"/>
        <v>0</v>
      </c>
      <c r="FL98" s="27">
        <f t="shared" si="134"/>
        <v>0</v>
      </c>
      <c r="FN98" t="str">
        <f t="shared" si="172"/>
        <v>J13</v>
      </c>
      <c r="FO98" t="str">
        <f t="shared" si="172"/>
        <v>Arrivée fin d'am à L.Prabang (hôtel vers 18h30) - transfert airport</v>
      </c>
      <c r="FP98" s="27">
        <f t="shared" si="172"/>
        <v>0</v>
      </c>
      <c r="FQ98" s="27">
        <f t="shared" si="135"/>
        <v>0</v>
      </c>
      <c r="FR98" t="s">
        <v>700</v>
      </c>
      <c r="FS98" t="s">
        <v>755</v>
      </c>
      <c r="FW98" t="str">
        <f t="shared" si="173"/>
        <v>J13</v>
      </c>
      <c r="FX98" t="str">
        <f t="shared" si="174"/>
        <v>Arrivée fin d'am à L.Prabang (hôtel vers 18h30)</v>
      </c>
      <c r="FY98" s="27">
        <f t="shared" si="174"/>
        <v>0</v>
      </c>
      <c r="FZ98" s="27">
        <f t="shared" si="174"/>
        <v>0</v>
      </c>
      <c r="GB98" t="str">
        <f t="shared" si="175"/>
        <v>J13</v>
      </c>
      <c r="GC98" t="str">
        <f t="shared" si="175"/>
        <v>Arrivée fin d'am à L.Prabang (hôtel vers 18h30)</v>
      </c>
      <c r="GD98" s="27">
        <f t="shared" si="175"/>
        <v>0</v>
      </c>
      <c r="GE98" s="27">
        <f t="shared" si="136"/>
        <v>0</v>
      </c>
      <c r="GG98" t="str">
        <f t="shared" si="176"/>
        <v>J13</v>
      </c>
      <c r="GH98" t="str">
        <f t="shared" si="176"/>
        <v>Arrivée fin d'am à L.Prabang (hôtel vers 18h30)</v>
      </c>
      <c r="GI98" s="27">
        <f t="shared" si="176"/>
        <v>0</v>
      </c>
      <c r="GJ98" s="27">
        <f t="shared" si="137"/>
        <v>0</v>
      </c>
      <c r="GK98" t="s">
        <v>700</v>
      </c>
      <c r="GL98" t="s">
        <v>755</v>
      </c>
      <c r="GP98" t="str">
        <f t="shared" si="177"/>
        <v>J13</v>
      </c>
      <c r="GQ98" t="str">
        <f t="shared" si="178"/>
        <v>Arrivée fin d'am à L.Prabang (hôtel vers 18h30)</v>
      </c>
      <c r="GR98" s="27">
        <f t="shared" si="178"/>
        <v>0</v>
      </c>
      <c r="GS98" s="27">
        <f t="shared" si="178"/>
        <v>0</v>
      </c>
      <c r="GU98" t="str">
        <f t="shared" si="179"/>
        <v>J13</v>
      </c>
      <c r="GV98" t="str">
        <f t="shared" si="179"/>
        <v>Arrivée fin d'am à L.Prabang (hôtel vers 18h30)</v>
      </c>
      <c r="GW98" s="27">
        <f t="shared" si="179"/>
        <v>0</v>
      </c>
      <c r="GX98" s="27">
        <f t="shared" si="138"/>
        <v>0</v>
      </c>
      <c r="GZ98" t="str">
        <f t="shared" si="180"/>
        <v>J13</v>
      </c>
      <c r="HA98" t="str">
        <f t="shared" si="180"/>
        <v>Arrivée fin d'am à L.Prabang (hôtel vers 18h30)</v>
      </c>
      <c r="HB98" s="27">
        <f t="shared" si="180"/>
        <v>0</v>
      </c>
      <c r="HC98" s="27">
        <f t="shared" si="139"/>
        <v>0</v>
      </c>
      <c r="HE98" t="s">
        <v>656</v>
      </c>
      <c r="HF98" s="27">
        <v>100</v>
      </c>
      <c r="HG98" s="27">
        <v>100</v>
      </c>
      <c r="HI98" t="str">
        <f t="shared" si="181"/>
        <v/>
      </c>
      <c r="HJ98" t="str">
        <f t="shared" si="182"/>
        <v>14h visite du grand temple</v>
      </c>
      <c r="HK98">
        <f t="shared" si="182"/>
        <v>100</v>
      </c>
      <c r="HL98">
        <f t="shared" si="182"/>
        <v>100</v>
      </c>
      <c r="HN98" t="str">
        <f t="shared" si="183"/>
        <v/>
      </c>
      <c r="HO98" t="str">
        <f t="shared" si="183"/>
        <v>14h visite du grand temple</v>
      </c>
      <c r="HP98">
        <f t="shared" si="183"/>
        <v>100</v>
      </c>
      <c r="HQ98">
        <f t="shared" si="140"/>
        <v>100</v>
      </c>
      <c r="HS98" t="str">
        <f t="shared" si="184"/>
        <v/>
      </c>
      <c r="HT98" t="str">
        <f t="shared" si="184"/>
        <v>14h visite du grand temple</v>
      </c>
      <c r="HU98">
        <f t="shared" si="184"/>
        <v>100</v>
      </c>
      <c r="HV98">
        <f t="shared" si="141"/>
        <v>100</v>
      </c>
      <c r="HX98" t="s">
        <v>656</v>
      </c>
      <c r="HY98" s="27">
        <v>100</v>
      </c>
      <c r="HZ98" s="27">
        <v>100</v>
      </c>
      <c r="IB98" t="str">
        <f t="shared" si="185"/>
        <v/>
      </c>
      <c r="IC98" t="str">
        <f t="shared" si="186"/>
        <v>14h visite du grand temple</v>
      </c>
      <c r="ID98">
        <f t="shared" si="186"/>
        <v>100</v>
      </c>
      <c r="IE98">
        <f t="shared" si="186"/>
        <v>100</v>
      </c>
      <c r="IG98" t="str">
        <f t="shared" si="187"/>
        <v/>
      </c>
      <c r="IH98" t="str">
        <f t="shared" si="188"/>
        <v>14h visite du grand temple</v>
      </c>
      <c r="II98">
        <f t="shared" si="188"/>
        <v>100</v>
      </c>
      <c r="IJ98">
        <f t="shared" si="188"/>
        <v>100</v>
      </c>
      <c r="IL98" t="str">
        <f t="shared" si="189"/>
        <v/>
      </c>
      <c r="IM98" t="str">
        <f t="shared" si="190"/>
        <v>14h visite du grand temple</v>
      </c>
      <c r="IN98">
        <f t="shared" si="190"/>
        <v>100</v>
      </c>
      <c r="IO98">
        <f t="shared" si="190"/>
        <v>100</v>
      </c>
      <c r="IR98" s="26" t="s">
        <v>689</v>
      </c>
      <c r="IS98" s="26"/>
      <c r="IT98" s="26"/>
      <c r="IU98" s="26"/>
      <c r="IV98" s="26"/>
      <c r="IW98" s="72">
        <f>+IW97*IW96*10</f>
        <v>2000</v>
      </c>
      <c r="IZ98" s="26" t="s">
        <v>689</v>
      </c>
      <c r="JA98" s="26"/>
      <c r="JB98" s="26"/>
      <c r="JC98" s="26"/>
      <c r="JD98" s="26"/>
      <c r="JE98" s="72">
        <f>+JE97*JE96*10</f>
        <v>1500</v>
      </c>
      <c r="JH98" s="26" t="s">
        <v>689</v>
      </c>
      <c r="JI98" s="26"/>
      <c r="JJ98" s="26"/>
      <c r="JK98" s="26"/>
      <c r="JL98" s="26"/>
      <c r="JM98" s="72">
        <f>+JM97*JM96*10</f>
        <v>1000</v>
      </c>
      <c r="JP98" s="26" t="s">
        <v>689</v>
      </c>
      <c r="JQ98" s="26"/>
      <c r="JR98" s="26"/>
      <c r="JS98" s="26"/>
      <c r="JT98" s="26"/>
      <c r="JU98" s="72">
        <f>+JU97*JU96*10</f>
        <v>500</v>
      </c>
      <c r="JX98" s="25" t="s">
        <v>799</v>
      </c>
      <c r="JZ98" s="27"/>
      <c r="KA98" s="27">
        <v>0</v>
      </c>
      <c r="KB98" s="27"/>
      <c r="KD98" s="25" t="s">
        <v>799</v>
      </c>
      <c r="KF98" s="27">
        <f t="shared" si="197"/>
        <v>0</v>
      </c>
      <c r="KG98" s="65">
        <f t="shared" si="197"/>
        <v>0</v>
      </c>
      <c r="KJ98" s="25" t="s">
        <v>799</v>
      </c>
      <c r="KL98" s="27">
        <f t="shared" si="198"/>
        <v>0</v>
      </c>
      <c r="KM98" s="65">
        <f t="shared" si="198"/>
        <v>0</v>
      </c>
      <c r="KP98" s="25" t="s">
        <v>799</v>
      </c>
      <c r="KR98" s="27">
        <f t="shared" si="199"/>
        <v>0</v>
      </c>
      <c r="KS98" s="65">
        <f t="shared" si="199"/>
        <v>0</v>
      </c>
      <c r="KU98" t="s">
        <v>632</v>
      </c>
      <c r="KV98" t="s">
        <v>468</v>
      </c>
      <c r="KX98">
        <v>2400</v>
      </c>
      <c r="KZ98" s="27"/>
      <c r="LA98" t="s">
        <v>593</v>
      </c>
      <c r="LB98" t="s">
        <v>468</v>
      </c>
      <c r="LD98" s="27">
        <f t="shared" si="123"/>
        <v>2400</v>
      </c>
      <c r="LE98" s="65">
        <f t="shared" si="123"/>
        <v>0</v>
      </c>
      <c r="LG98" t="s">
        <v>593</v>
      </c>
      <c r="LH98" t="str">
        <f t="shared" si="200"/>
        <v>Eddy Elephant (8h30 à 17h)</v>
      </c>
      <c r="LJ98" s="27">
        <f t="shared" si="124"/>
        <v>2400</v>
      </c>
      <c r="LK98" s="65">
        <f t="shared" si="124"/>
        <v>0</v>
      </c>
      <c r="LM98" t="s">
        <v>593</v>
      </c>
      <c r="LN98" t="str">
        <f t="shared" si="201"/>
        <v>Eddy Elephant (8h30 à 17h)</v>
      </c>
      <c r="LP98" s="27">
        <f t="shared" si="125"/>
        <v>2400</v>
      </c>
      <c r="LQ98" s="65">
        <f t="shared" si="125"/>
        <v>0</v>
      </c>
      <c r="LS98" t="s">
        <v>632</v>
      </c>
      <c r="LT98" t="s">
        <v>468</v>
      </c>
      <c r="LV98">
        <v>2400</v>
      </c>
      <c r="LX98" s="27"/>
      <c r="LY98" t="s">
        <v>632</v>
      </c>
      <c r="LZ98" t="str">
        <f t="shared" si="202"/>
        <v>Eddy Elephant (8h30 à 17h)</v>
      </c>
      <c r="MB98" s="27">
        <f t="shared" si="126"/>
        <v>2400</v>
      </c>
      <c r="MC98" s="65">
        <f t="shared" si="126"/>
        <v>0</v>
      </c>
      <c r="ME98" t="s">
        <v>632</v>
      </c>
      <c r="MF98" t="str">
        <f t="shared" si="203"/>
        <v>Eddy Elephant (8h30 à 17h)</v>
      </c>
      <c r="MH98" s="27">
        <f t="shared" si="127"/>
        <v>2400</v>
      </c>
      <c r="MI98" s="65">
        <f t="shared" si="127"/>
        <v>0</v>
      </c>
      <c r="MK98" t="s">
        <v>632</v>
      </c>
      <c r="ML98" t="str">
        <f t="shared" si="204"/>
        <v>Eddy Elephant (8h30 à 17h)</v>
      </c>
      <c r="MN98" s="27">
        <f t="shared" si="128"/>
        <v>2400</v>
      </c>
      <c r="MO98" s="65">
        <f t="shared" si="128"/>
        <v>0</v>
      </c>
      <c r="MQ98" t="s">
        <v>416</v>
      </c>
      <c r="MT98" s="27">
        <v>0</v>
      </c>
      <c r="MU98" s="27"/>
      <c r="MW98" t="str">
        <f t="shared" si="205"/>
        <v>Déjeuner en route (même restaurant qu'avec Florence)</v>
      </c>
      <c r="MY98" s="27">
        <f t="shared" si="206"/>
        <v>0</v>
      </c>
      <c r="MZ98" s="65">
        <f t="shared" si="206"/>
        <v>0</v>
      </c>
      <c r="NC98" t="str">
        <f t="shared" si="207"/>
        <v>Déjeuner en route (même restaurant qu'avec Florence)</v>
      </c>
      <c r="NE98" s="27">
        <f t="shared" si="208"/>
        <v>0</v>
      </c>
      <c r="NF98" s="65">
        <f t="shared" si="208"/>
        <v>0</v>
      </c>
      <c r="NI98" t="str">
        <f t="shared" si="209"/>
        <v>Déjeuner en route (même restaurant qu'avec Florence)</v>
      </c>
      <c r="NK98" s="27">
        <f t="shared" si="210"/>
        <v>0</v>
      </c>
      <c r="NL98" s="65">
        <f t="shared" si="210"/>
        <v>0</v>
      </c>
      <c r="NN98" s="25" t="s">
        <v>800</v>
      </c>
      <c r="NP98" s="27"/>
      <c r="NQ98" s="27">
        <v>2500</v>
      </c>
      <c r="NT98" t="str">
        <f t="shared" si="211"/>
        <v>Van pour koh lanta</v>
      </c>
      <c r="NV98" s="27">
        <f t="shared" si="212"/>
        <v>0</v>
      </c>
      <c r="NW98" s="65">
        <f t="shared" si="212"/>
        <v>2500</v>
      </c>
      <c r="NZ98" t="str">
        <f t="shared" si="213"/>
        <v>Van pour koh lanta</v>
      </c>
      <c r="OB98" s="27">
        <f t="shared" si="214"/>
        <v>0</v>
      </c>
      <c r="OC98" s="65">
        <f t="shared" si="214"/>
        <v>2500</v>
      </c>
      <c r="OF98" t="str">
        <f t="shared" si="215"/>
        <v>Van pour koh lanta</v>
      </c>
      <c r="OH98" s="27">
        <f t="shared" si="216"/>
        <v>0</v>
      </c>
      <c r="OI98" s="65">
        <f t="shared" si="216"/>
        <v>2500</v>
      </c>
      <c r="OK98" t="s">
        <v>801</v>
      </c>
      <c r="OL98" s="25" t="s">
        <v>669</v>
      </c>
      <c r="ON98">
        <v>1200</v>
      </c>
      <c r="OO98" s="27">
        <v>0</v>
      </c>
      <c r="OQ98" t="s">
        <v>801</v>
      </c>
      <c r="OR98" t="str">
        <f t="shared" si="217"/>
        <v>hotel friendly koh jum</v>
      </c>
      <c r="OT98" s="27">
        <f t="shared" si="218"/>
        <v>1200</v>
      </c>
      <c r="OU98" s="65">
        <f t="shared" si="218"/>
        <v>0</v>
      </c>
      <c r="OW98" t="s">
        <v>801</v>
      </c>
      <c r="OX98" t="str">
        <f t="shared" si="219"/>
        <v>hotel friendly koh jum</v>
      </c>
      <c r="OZ98" s="27">
        <f t="shared" si="220"/>
        <v>1200</v>
      </c>
      <c r="PA98" s="65">
        <f t="shared" si="220"/>
        <v>0</v>
      </c>
      <c r="PC98" t="s">
        <v>801</v>
      </c>
      <c r="PD98" t="str">
        <f t="shared" si="221"/>
        <v>hotel friendly koh jum</v>
      </c>
      <c r="PF98" s="27">
        <f t="shared" si="222"/>
        <v>1200</v>
      </c>
      <c r="PG98" s="65">
        <f t="shared" si="222"/>
        <v>0</v>
      </c>
      <c r="PJ98" t="s">
        <v>752</v>
      </c>
      <c r="PP98" t="str">
        <f t="shared" si="223"/>
        <v>Dîner khao san road</v>
      </c>
      <c r="PR98">
        <f t="shared" si="224"/>
        <v>0</v>
      </c>
      <c r="PS98">
        <f t="shared" si="224"/>
        <v>0</v>
      </c>
      <c r="PV98" t="str">
        <f t="shared" si="225"/>
        <v>Dîner khao san road</v>
      </c>
      <c r="PX98">
        <f t="shared" si="226"/>
        <v>0</v>
      </c>
      <c r="PY98">
        <f t="shared" si="226"/>
        <v>0</v>
      </c>
      <c r="QB98" t="str">
        <f t="shared" si="227"/>
        <v>Dîner khao san road</v>
      </c>
      <c r="QD98">
        <f t="shared" si="228"/>
        <v>0</v>
      </c>
      <c r="QE98">
        <f t="shared" si="228"/>
        <v>0</v>
      </c>
      <c r="QG98" t="s">
        <v>801</v>
      </c>
      <c r="QH98" t="s">
        <v>759</v>
      </c>
      <c r="QI98">
        <v>300</v>
      </c>
      <c r="QJ98">
        <v>1700</v>
      </c>
      <c r="QM98" t="s">
        <v>801</v>
      </c>
      <c r="QN98" t="str">
        <f t="shared" si="229"/>
        <v>Départ 8h pour Maha Sawat</v>
      </c>
      <c r="QO98">
        <f t="shared" si="229"/>
        <v>300</v>
      </c>
      <c r="QP98">
        <f t="shared" si="229"/>
        <v>1700</v>
      </c>
      <c r="QS98" t="s">
        <v>801</v>
      </c>
      <c r="QT98" t="str">
        <f t="shared" si="230"/>
        <v>Départ 8h pour Maha Sawat</v>
      </c>
      <c r="QU98">
        <f t="shared" si="230"/>
        <v>300</v>
      </c>
      <c r="QV98">
        <f t="shared" si="231"/>
        <v>1700</v>
      </c>
      <c r="QY98" t="s">
        <v>801</v>
      </c>
      <c r="QZ98" t="str">
        <f t="shared" si="232"/>
        <v>Départ 8h pour Maha Sawat</v>
      </c>
      <c r="RA98">
        <f t="shared" si="232"/>
        <v>300</v>
      </c>
      <c r="RB98">
        <f t="shared" si="233"/>
        <v>1700</v>
      </c>
      <c r="RC98" t="s">
        <v>664</v>
      </c>
      <c r="RD98" t="s">
        <v>802</v>
      </c>
      <c r="RE98">
        <v>3200</v>
      </c>
      <c r="RF98">
        <v>3200</v>
      </c>
      <c r="RH98" t="s">
        <v>664</v>
      </c>
      <c r="RI98" t="str">
        <f t="shared" si="234"/>
        <v>Départ 8h pour aéroport vol air asia pour surat thani à 9h45 arrivée 11h</v>
      </c>
      <c r="RJ98">
        <f t="shared" si="234"/>
        <v>3200</v>
      </c>
      <c r="RK98">
        <f t="shared" si="234"/>
        <v>3200</v>
      </c>
      <c r="RM98" t="s">
        <v>664</v>
      </c>
      <c r="RN98" t="str">
        <f t="shared" si="235"/>
        <v>Départ 8h pour aéroport vol air asia pour surat thani à 9h45 arrivée 11h</v>
      </c>
      <c r="RO98">
        <f t="shared" si="235"/>
        <v>3200</v>
      </c>
      <c r="RP98">
        <f t="shared" si="235"/>
        <v>3200</v>
      </c>
      <c r="RR98" t="s">
        <v>664</v>
      </c>
      <c r="RS98" t="str">
        <f t="shared" si="236"/>
        <v>Départ 8h pour aéroport vol air asia pour surat thani à 9h45 arrivée 11h</v>
      </c>
      <c r="RT98">
        <f t="shared" si="236"/>
        <v>3200</v>
      </c>
      <c r="RU98">
        <f t="shared" si="236"/>
        <v>3200</v>
      </c>
      <c r="RV98" t="s">
        <v>664</v>
      </c>
      <c r="RW98" t="s">
        <v>556</v>
      </c>
      <c r="RX98" s="27"/>
      <c r="RY98" s="27"/>
      <c r="SA98" t="str">
        <f t="shared" si="237"/>
        <v>J12</v>
      </c>
      <c r="SB98" t="str">
        <f t="shared" si="237"/>
        <v>Départ à 8h pour les caves du château de Loei</v>
      </c>
      <c r="SC98">
        <f t="shared" si="237"/>
        <v>0</v>
      </c>
      <c r="SD98">
        <f t="shared" si="237"/>
        <v>0</v>
      </c>
      <c r="SF98" t="str">
        <f t="shared" si="238"/>
        <v>J12</v>
      </c>
      <c r="SG98" t="str">
        <f t="shared" si="238"/>
        <v>Départ à 8h pour les caves du château de Loei</v>
      </c>
      <c r="SH98">
        <f t="shared" si="238"/>
        <v>0</v>
      </c>
      <c r="SI98">
        <f t="shared" si="238"/>
        <v>0</v>
      </c>
      <c r="SK98" t="str">
        <f t="shared" si="239"/>
        <v>J12</v>
      </c>
      <c r="SL98" t="str">
        <f t="shared" si="239"/>
        <v>Départ à 8h pour les caves du château de Loei</v>
      </c>
      <c r="SM98">
        <f t="shared" si="239"/>
        <v>0</v>
      </c>
      <c r="SN98">
        <f t="shared" si="239"/>
        <v>0</v>
      </c>
      <c r="SR98" t="s">
        <v>340</v>
      </c>
      <c r="SS98" s="65"/>
      <c r="ST98" s="65"/>
      <c r="SW98" t="str">
        <f t="shared" si="240"/>
        <v>Déjeuner de 13h à 14h</v>
      </c>
      <c r="SX98">
        <f t="shared" si="240"/>
        <v>0</v>
      </c>
      <c r="SY98">
        <f t="shared" si="240"/>
        <v>0</v>
      </c>
      <c r="TB98" t="str">
        <f t="shared" si="241"/>
        <v>Déjeuner de 13h à 14h</v>
      </c>
      <c r="TC98">
        <f t="shared" si="241"/>
        <v>0</v>
      </c>
      <c r="TD98">
        <f t="shared" si="241"/>
        <v>0</v>
      </c>
      <c r="TG98" t="str">
        <f t="shared" si="242"/>
        <v>Déjeuner de 13h à 14h</v>
      </c>
      <c r="TH98">
        <f t="shared" si="242"/>
        <v>0</v>
      </c>
      <c r="TI98">
        <f t="shared" si="242"/>
        <v>0</v>
      </c>
    </row>
    <row r="99" spans="2:529" x14ac:dyDescent="0.25">
      <c r="B99" t="s">
        <v>803</v>
      </c>
      <c r="C99">
        <v>1200</v>
      </c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G99" s="26" t="s">
        <v>720</v>
      </c>
      <c r="AH99" s="26"/>
      <c r="AI99" s="72">
        <f>+(AI82+AI78+AI74+AI70+AI66+AI62+AI58+AI53+AI48+AI44+AI32+AI22)/$C$1</f>
        <v>876.86</v>
      </c>
      <c r="AJ99" s="26"/>
      <c r="AK99" s="65"/>
      <c r="AM99" s="26" t="s">
        <v>720</v>
      </c>
      <c r="AN99" s="26"/>
      <c r="AO99" s="72">
        <f>+AI99</f>
        <v>876.86</v>
      </c>
      <c r="AP99" s="26"/>
      <c r="AQ99" s="26"/>
      <c r="AS99" s="26" t="s">
        <v>720</v>
      </c>
      <c r="AT99" s="26"/>
      <c r="AU99" s="72">
        <f>+AO99</f>
        <v>876.86</v>
      </c>
      <c r="AV99" s="26"/>
      <c r="AW99" s="26"/>
      <c r="AY99" s="26" t="s">
        <v>720</v>
      </c>
      <c r="AZ99" s="26"/>
      <c r="BA99" s="72">
        <f>+AU99</f>
        <v>876.86</v>
      </c>
      <c r="BB99" s="26"/>
      <c r="BC99" s="26"/>
      <c r="BD99" t="s">
        <v>700</v>
      </c>
      <c r="BE99" t="s">
        <v>804</v>
      </c>
      <c r="BF99">
        <v>5300</v>
      </c>
      <c r="BG99">
        <v>5300</v>
      </c>
      <c r="BH99" s="65"/>
      <c r="BI99" t="str">
        <f t="shared" si="149"/>
        <v>J13</v>
      </c>
      <c r="BJ99" t="str">
        <f t="shared" si="150"/>
        <v>Départ pour aéroport à 10h vol air asia krabi départ 11h30 arrivée 13h30</v>
      </c>
      <c r="BK99" s="27">
        <f t="shared" si="150"/>
        <v>5300</v>
      </c>
      <c r="BL99" s="27">
        <f t="shared" si="150"/>
        <v>5300</v>
      </c>
      <c r="BM99" s="27"/>
      <c r="BN99" t="str">
        <f t="shared" si="151"/>
        <v>J13</v>
      </c>
      <c r="BO99" t="str">
        <f t="shared" si="151"/>
        <v>Départ pour aéroport à 10h vol air asia krabi départ 11h30 arrivée 13h30</v>
      </c>
      <c r="BP99" s="27">
        <f t="shared" si="151"/>
        <v>5300</v>
      </c>
      <c r="BQ99" s="27">
        <f t="shared" si="129"/>
        <v>5300</v>
      </c>
      <c r="BR99" s="27"/>
      <c r="BS99" s="27" t="str">
        <f t="shared" si="152"/>
        <v>J13</v>
      </c>
      <c r="BT99" t="str">
        <f t="shared" si="152"/>
        <v>Départ pour aéroport à 10h vol air asia krabi départ 11h30 arrivée 13h30</v>
      </c>
      <c r="BU99" s="27">
        <f t="shared" si="152"/>
        <v>5300</v>
      </c>
      <c r="BV99" s="27">
        <f t="shared" si="130"/>
        <v>5300</v>
      </c>
      <c r="BX99" t="s">
        <v>427</v>
      </c>
      <c r="BY99">
        <v>3700</v>
      </c>
      <c r="BZ99">
        <v>0</v>
      </c>
      <c r="CB99" t="str">
        <f t="shared" si="153"/>
        <v/>
      </c>
      <c r="CC99" t="str">
        <f t="shared" si="154"/>
        <v>Lanta miami resort</v>
      </c>
      <c r="CD99" s="27">
        <f t="shared" si="154"/>
        <v>3700</v>
      </c>
      <c r="CE99" s="27">
        <f t="shared" si="154"/>
        <v>0</v>
      </c>
      <c r="CF99"/>
      <c r="CG99" t="str">
        <f t="shared" si="155"/>
        <v/>
      </c>
      <c r="CH99" t="str">
        <f t="shared" si="155"/>
        <v>Lanta miami resort</v>
      </c>
      <c r="CI99" s="27">
        <f t="shared" si="156"/>
        <v>3700</v>
      </c>
      <c r="CJ99" s="27">
        <f t="shared" si="157"/>
        <v>0</v>
      </c>
      <c r="CL99" t="str">
        <f t="shared" si="158"/>
        <v/>
      </c>
      <c r="CM99" t="str">
        <f t="shared" si="158"/>
        <v>Lanta miami resort</v>
      </c>
      <c r="CN99" s="27">
        <f t="shared" si="158"/>
        <v>3700</v>
      </c>
      <c r="CO99" s="27">
        <f t="shared" si="131"/>
        <v>0</v>
      </c>
      <c r="CR99" t="s">
        <v>539</v>
      </c>
      <c r="CT99" s="27">
        <v>0</v>
      </c>
      <c r="CU99" s="65"/>
      <c r="CV99" t="str">
        <f t="shared" si="159"/>
        <v/>
      </c>
      <c r="CW99" t="str">
        <f t="shared" si="160"/>
        <v>Déjeuner à l'hôtel ou à proximité</v>
      </c>
      <c r="CX99" s="27">
        <f t="shared" si="160"/>
        <v>0</v>
      </c>
      <c r="CY99" s="27">
        <f t="shared" si="160"/>
        <v>0</v>
      </c>
      <c r="CZ99" s="27"/>
      <c r="DA99" t="str">
        <f t="shared" si="161"/>
        <v/>
      </c>
      <c r="DB99" t="str">
        <f t="shared" si="162"/>
        <v>Déjeuner à l'hôtel ou à proximité</v>
      </c>
      <c r="DC99" s="27">
        <f t="shared" si="162"/>
        <v>0</v>
      </c>
      <c r="DD99" s="27">
        <f t="shared" si="162"/>
        <v>0</v>
      </c>
      <c r="DE99" s="27"/>
      <c r="DF99" t="str">
        <f t="shared" si="163"/>
        <v/>
      </c>
      <c r="DG99" t="str">
        <f t="shared" si="164"/>
        <v>Déjeuner à l'hôtel ou à proximité</v>
      </c>
      <c r="DH99" s="27">
        <f t="shared" si="164"/>
        <v>0</v>
      </c>
      <c r="DI99" s="27">
        <f t="shared" si="164"/>
        <v>0</v>
      </c>
      <c r="DJ99" s="27"/>
      <c r="DL99" t="s">
        <v>805</v>
      </c>
      <c r="DM99" s="27">
        <v>100</v>
      </c>
      <c r="DP99" t="str">
        <f t="shared" si="165"/>
        <v/>
      </c>
      <c r="DQ99" t="str">
        <f t="shared" si="166"/>
        <v>bamboo bridge + sœurs tisserandes</v>
      </c>
      <c r="DR99" s="27">
        <f t="shared" si="166"/>
        <v>100</v>
      </c>
      <c r="DS99" s="27">
        <f t="shared" si="166"/>
        <v>0</v>
      </c>
      <c r="DU99" t="str">
        <f t="shared" si="167"/>
        <v/>
      </c>
      <c r="DV99" t="str">
        <f t="shared" si="167"/>
        <v>bamboo bridge + sœurs tisserandes</v>
      </c>
      <c r="DW99" s="27">
        <f t="shared" si="167"/>
        <v>100</v>
      </c>
      <c r="DX99" s="27">
        <f t="shared" si="132"/>
        <v>0</v>
      </c>
      <c r="DZ99" t="str">
        <f t="shared" si="168"/>
        <v/>
      </c>
      <c r="EA99" t="str">
        <f t="shared" si="168"/>
        <v>bamboo bridge + sœurs tisserandes</v>
      </c>
      <c r="EB99" s="27">
        <f t="shared" si="168"/>
        <v>100</v>
      </c>
      <c r="EC99" s="27">
        <f t="shared" si="133"/>
        <v>0</v>
      </c>
      <c r="EF99" s="26" t="s">
        <v>806</v>
      </c>
      <c r="EG99" s="72">
        <f>+(EG98*2)-EG95</f>
        <v>1837.6836175000001</v>
      </c>
      <c r="EH99" s="65">
        <f t="shared" ref="EH99:EH105" si="244">+EG99*$C$1</f>
        <v>71255.665664986431</v>
      </c>
      <c r="EI99" s="27"/>
      <c r="EK99" s="26" t="s">
        <v>806</v>
      </c>
      <c r="EL99" s="72">
        <f>+(EL98*2)-EL95</f>
        <v>1557.1013124999999</v>
      </c>
      <c r="EM99" s="65"/>
      <c r="EP99" s="26" t="s">
        <v>806</v>
      </c>
      <c r="EQ99" s="72">
        <f>+(EQ98*2)-EQ95</f>
        <v>1302.3090075</v>
      </c>
      <c r="ER99" s="65"/>
      <c r="EU99" s="26" t="s">
        <v>806</v>
      </c>
      <c r="EV99" s="72">
        <f>+(EV98*2)-EV95</f>
        <v>1047.5167025000001</v>
      </c>
      <c r="EW99" s="65"/>
      <c r="EZ99" t="s">
        <v>473</v>
      </c>
      <c r="FA99" s="27">
        <v>1822.5</v>
      </c>
      <c r="FB99" s="27">
        <v>0</v>
      </c>
      <c r="FD99" t="str">
        <f t="shared" si="169"/>
        <v/>
      </c>
      <c r="FE99" t="str">
        <f t="shared" si="170"/>
        <v>Luang Prabang River Lodge 2</v>
      </c>
      <c r="FF99" s="27">
        <f t="shared" si="170"/>
        <v>1822.5</v>
      </c>
      <c r="FG99" s="27">
        <f t="shared" si="170"/>
        <v>0</v>
      </c>
      <c r="FI99" t="str">
        <f t="shared" si="171"/>
        <v/>
      </c>
      <c r="FJ99" t="str">
        <f t="shared" si="171"/>
        <v>Luang Prabang River Lodge 2</v>
      </c>
      <c r="FK99" s="27">
        <f t="shared" si="171"/>
        <v>1822.5</v>
      </c>
      <c r="FL99" s="27">
        <f t="shared" si="134"/>
        <v>0</v>
      </c>
      <c r="FN99" t="str">
        <f t="shared" si="172"/>
        <v/>
      </c>
      <c r="FO99" t="str">
        <f t="shared" si="172"/>
        <v>Luang Prabang River Lodge 2</v>
      </c>
      <c r="FP99" s="27">
        <f t="shared" si="172"/>
        <v>1822.5</v>
      </c>
      <c r="FQ99" s="27">
        <f t="shared" si="135"/>
        <v>0</v>
      </c>
      <c r="FS99" t="s">
        <v>473</v>
      </c>
      <c r="FT99" s="27">
        <v>1822.5</v>
      </c>
      <c r="FU99" s="27">
        <v>0</v>
      </c>
      <c r="FW99" t="str">
        <f t="shared" si="173"/>
        <v/>
      </c>
      <c r="FX99" t="str">
        <f t="shared" si="174"/>
        <v>Luang Prabang River Lodge 2</v>
      </c>
      <c r="FY99" s="27">
        <f t="shared" si="174"/>
        <v>1822.5</v>
      </c>
      <c r="FZ99" s="27">
        <f t="shared" si="174"/>
        <v>0</v>
      </c>
      <c r="GB99" t="str">
        <f t="shared" si="175"/>
        <v/>
      </c>
      <c r="GC99" t="str">
        <f t="shared" si="175"/>
        <v>Luang Prabang River Lodge 2</v>
      </c>
      <c r="GD99" s="27">
        <f t="shared" si="175"/>
        <v>1822.5</v>
      </c>
      <c r="GE99" s="27">
        <f t="shared" si="136"/>
        <v>0</v>
      </c>
      <c r="GG99" t="str">
        <f t="shared" si="176"/>
        <v/>
      </c>
      <c r="GH99" t="str">
        <f t="shared" si="176"/>
        <v>Luang Prabang River Lodge 2</v>
      </c>
      <c r="GI99" s="27">
        <f t="shared" si="176"/>
        <v>1822.5</v>
      </c>
      <c r="GJ99" s="27">
        <f t="shared" si="137"/>
        <v>0</v>
      </c>
      <c r="GL99" t="s">
        <v>473</v>
      </c>
      <c r="GM99" s="27">
        <v>1822.5</v>
      </c>
      <c r="GN99" s="27">
        <v>0</v>
      </c>
      <c r="GP99" t="str">
        <f t="shared" si="177"/>
        <v/>
      </c>
      <c r="GQ99" t="str">
        <f t="shared" si="178"/>
        <v>Luang Prabang River Lodge 2</v>
      </c>
      <c r="GR99" s="27">
        <f t="shared" si="178"/>
        <v>1822.5</v>
      </c>
      <c r="GS99" s="27">
        <f t="shared" si="178"/>
        <v>0</v>
      </c>
      <c r="GU99" t="str">
        <f t="shared" si="179"/>
        <v/>
      </c>
      <c r="GV99" t="str">
        <f t="shared" si="179"/>
        <v>Luang Prabang River Lodge 2</v>
      </c>
      <c r="GW99" s="27">
        <f t="shared" si="179"/>
        <v>1822.5</v>
      </c>
      <c r="GX99" s="27">
        <f t="shared" si="138"/>
        <v>0</v>
      </c>
      <c r="GZ99" t="str">
        <f t="shared" si="180"/>
        <v/>
      </c>
      <c r="HA99" t="str">
        <f t="shared" si="180"/>
        <v>Luang Prabang River Lodge 2</v>
      </c>
      <c r="HB99" s="27">
        <f t="shared" si="180"/>
        <v>1822.5</v>
      </c>
      <c r="HC99" s="27">
        <f t="shared" si="139"/>
        <v>0</v>
      </c>
      <c r="HE99" t="s">
        <v>540</v>
      </c>
      <c r="HF99" s="27">
        <v>50</v>
      </c>
      <c r="HG99" s="27">
        <v>50</v>
      </c>
      <c r="HI99" t="str">
        <f t="shared" si="181"/>
        <v/>
      </c>
      <c r="HJ99" t="str">
        <f t="shared" si="182"/>
        <v>Fin d'après midi : bamboo bridge + sœurs tisserandes</v>
      </c>
      <c r="HK99">
        <f t="shared" si="182"/>
        <v>50</v>
      </c>
      <c r="HL99">
        <f t="shared" si="182"/>
        <v>50</v>
      </c>
      <c r="HN99" t="str">
        <f t="shared" si="183"/>
        <v/>
      </c>
      <c r="HO99" t="str">
        <f t="shared" si="183"/>
        <v>Fin d'après midi : bamboo bridge + sœurs tisserandes</v>
      </c>
      <c r="HP99">
        <f t="shared" si="183"/>
        <v>50</v>
      </c>
      <c r="HQ99">
        <f t="shared" si="140"/>
        <v>50</v>
      </c>
      <c r="HS99" t="str">
        <f t="shared" si="184"/>
        <v/>
      </c>
      <c r="HT99" t="str">
        <f t="shared" si="184"/>
        <v>Fin d'après midi : bamboo bridge + sœurs tisserandes</v>
      </c>
      <c r="HU99">
        <f t="shared" si="184"/>
        <v>50</v>
      </c>
      <c r="HV99">
        <f t="shared" si="141"/>
        <v>50</v>
      </c>
      <c r="HX99" t="s">
        <v>540</v>
      </c>
      <c r="HY99" s="27">
        <v>50</v>
      </c>
      <c r="HZ99" s="27">
        <v>50</v>
      </c>
      <c r="IB99" t="str">
        <f t="shared" si="185"/>
        <v/>
      </c>
      <c r="IC99" t="str">
        <f t="shared" si="186"/>
        <v>Fin d'après midi : bamboo bridge + sœurs tisserandes</v>
      </c>
      <c r="ID99">
        <f t="shared" si="186"/>
        <v>50</v>
      </c>
      <c r="IE99">
        <f t="shared" si="186"/>
        <v>50</v>
      </c>
      <c r="IG99" t="str">
        <f t="shared" si="187"/>
        <v/>
      </c>
      <c r="IH99" t="str">
        <f t="shared" si="188"/>
        <v>Fin d'après midi : bamboo bridge + sœurs tisserandes</v>
      </c>
      <c r="II99">
        <f t="shared" si="188"/>
        <v>50</v>
      </c>
      <c r="IJ99">
        <f t="shared" si="188"/>
        <v>50</v>
      </c>
      <c r="IL99" t="str">
        <f t="shared" si="189"/>
        <v/>
      </c>
      <c r="IM99" t="str">
        <f t="shared" si="190"/>
        <v>Fin d'après midi : bamboo bridge + sœurs tisserandes</v>
      </c>
      <c r="IN99">
        <f t="shared" si="190"/>
        <v>50</v>
      </c>
      <c r="IO99">
        <f t="shared" si="190"/>
        <v>50</v>
      </c>
      <c r="IR99" s="26" t="s">
        <v>699</v>
      </c>
      <c r="IS99" s="26"/>
      <c r="IT99" s="26"/>
      <c r="IU99" s="26"/>
      <c r="IV99" s="26"/>
      <c r="IW99" s="72">
        <f>+IW98+IW95</f>
        <v>7028.7405200000003</v>
      </c>
      <c r="IZ99" s="26" t="s">
        <v>699</v>
      </c>
      <c r="JA99" s="26"/>
      <c r="JB99" s="26"/>
      <c r="JC99" s="26"/>
      <c r="JD99" s="26"/>
      <c r="JE99" s="72">
        <f>+JE98+JE95</f>
        <v>5766.1818000000003</v>
      </c>
      <c r="JH99" s="26" t="s">
        <v>699</v>
      </c>
      <c r="JI99" s="26"/>
      <c r="JJ99" s="26"/>
      <c r="JK99" s="26"/>
      <c r="JL99" s="26"/>
      <c r="JM99" s="72">
        <f>+JM98+JM95</f>
        <v>4606.7830800000002</v>
      </c>
      <c r="JP99" s="26" t="s">
        <v>699</v>
      </c>
      <c r="JQ99" s="26"/>
      <c r="JR99" s="26"/>
      <c r="JS99" s="26"/>
      <c r="JT99" s="26"/>
      <c r="JU99" s="72">
        <f>+JU98+JU95</f>
        <v>3447.38436</v>
      </c>
      <c r="KV99" t="s">
        <v>251</v>
      </c>
      <c r="KX99" s="27">
        <v>1600</v>
      </c>
      <c r="KY99" s="27">
        <v>0</v>
      </c>
      <c r="KZ99" s="27"/>
      <c r="LB99" t="s">
        <v>251</v>
      </c>
      <c r="LD99" s="27">
        <f t="shared" si="123"/>
        <v>1600</v>
      </c>
      <c r="LE99" s="65">
        <f t="shared" si="123"/>
        <v>0</v>
      </c>
      <c r="LH99" t="str">
        <f t="shared" si="200"/>
        <v>naview @prasingh</v>
      </c>
      <c r="LJ99" s="27">
        <f t="shared" si="124"/>
        <v>1600</v>
      </c>
      <c r="LK99" s="65">
        <f t="shared" si="124"/>
        <v>0</v>
      </c>
      <c r="LN99" t="str">
        <f t="shared" si="201"/>
        <v>naview @prasingh</v>
      </c>
      <c r="LP99" s="27">
        <f t="shared" si="125"/>
        <v>1600</v>
      </c>
      <c r="LQ99" s="65">
        <f t="shared" si="125"/>
        <v>0</v>
      </c>
      <c r="LT99" t="s">
        <v>251</v>
      </c>
      <c r="LV99" s="27">
        <v>1600</v>
      </c>
      <c r="LW99" s="27">
        <v>0</v>
      </c>
      <c r="LX99" s="27"/>
      <c r="LZ99" t="str">
        <f t="shared" si="202"/>
        <v>naview @prasingh</v>
      </c>
      <c r="MB99" s="27">
        <f t="shared" si="126"/>
        <v>1600</v>
      </c>
      <c r="MC99" s="65">
        <f t="shared" si="126"/>
        <v>0</v>
      </c>
      <c r="MF99" t="str">
        <f t="shared" si="203"/>
        <v>naview @prasingh</v>
      </c>
      <c r="MH99" s="27">
        <f t="shared" si="127"/>
        <v>1600</v>
      </c>
      <c r="MI99" s="65">
        <f t="shared" si="127"/>
        <v>0</v>
      </c>
      <c r="ML99" t="str">
        <f t="shared" si="204"/>
        <v>naview @prasingh</v>
      </c>
      <c r="MN99" s="27">
        <f t="shared" si="128"/>
        <v>1600</v>
      </c>
      <c r="MO99" s="65">
        <f t="shared" si="128"/>
        <v>0</v>
      </c>
      <c r="MQ99" t="s">
        <v>424</v>
      </c>
      <c r="MS99" s="27"/>
      <c r="MT99" s="27"/>
      <c r="MU99" s="27"/>
      <c r="MW99" t="str">
        <f t="shared" si="205"/>
        <v>Visite des villages la journée</v>
      </c>
      <c r="MY99" s="27">
        <f t="shared" si="206"/>
        <v>0</v>
      </c>
      <c r="MZ99" s="65">
        <f t="shared" si="206"/>
        <v>0</v>
      </c>
      <c r="NC99" t="str">
        <f t="shared" si="207"/>
        <v>Visite des villages la journée</v>
      </c>
      <c r="NE99" s="27">
        <f t="shared" si="208"/>
        <v>0</v>
      </c>
      <c r="NF99" s="65">
        <f t="shared" si="208"/>
        <v>0</v>
      </c>
      <c r="NI99" t="str">
        <f t="shared" si="209"/>
        <v>Visite des villages la journée</v>
      </c>
      <c r="NK99" s="27">
        <f t="shared" si="210"/>
        <v>0</v>
      </c>
      <c r="NL99" s="65">
        <f t="shared" si="210"/>
        <v>0</v>
      </c>
      <c r="NN99" s="25" t="s">
        <v>359</v>
      </c>
      <c r="NP99" s="27"/>
      <c r="NQ99" s="27">
        <v>0</v>
      </c>
      <c r="NT99" t="str">
        <f t="shared" si="211"/>
        <v>Déjeuner en route</v>
      </c>
      <c r="NV99" s="27">
        <f t="shared" si="212"/>
        <v>0</v>
      </c>
      <c r="NW99" s="65">
        <f t="shared" si="212"/>
        <v>0</v>
      </c>
      <c r="NZ99" t="str">
        <f t="shared" si="213"/>
        <v>Déjeuner en route</v>
      </c>
      <c r="OB99" s="27">
        <f t="shared" si="214"/>
        <v>0</v>
      </c>
      <c r="OC99" s="65">
        <f t="shared" si="214"/>
        <v>0</v>
      </c>
      <c r="OF99" t="str">
        <f t="shared" si="215"/>
        <v>Déjeuner en route</v>
      </c>
      <c r="OH99" s="27">
        <f t="shared" si="216"/>
        <v>0</v>
      </c>
      <c r="OI99" s="65">
        <f t="shared" si="216"/>
        <v>0</v>
      </c>
      <c r="OL99" s="25" t="s">
        <v>494</v>
      </c>
      <c r="OO99" s="27">
        <v>0</v>
      </c>
      <c r="OR99" t="str">
        <f t="shared" si="217"/>
        <v>déjeuner hôtel</v>
      </c>
      <c r="OT99" s="27">
        <f t="shared" si="218"/>
        <v>0</v>
      </c>
      <c r="OU99" s="65">
        <f t="shared" si="218"/>
        <v>0</v>
      </c>
      <c r="OX99" t="str">
        <f t="shared" si="219"/>
        <v>déjeuner hôtel</v>
      </c>
      <c r="OZ99" s="27">
        <f t="shared" si="220"/>
        <v>0</v>
      </c>
      <c r="PA99" s="65">
        <f t="shared" si="220"/>
        <v>0</v>
      </c>
      <c r="PD99" t="str">
        <f t="shared" si="221"/>
        <v>déjeuner hôtel</v>
      </c>
      <c r="PF99" s="27">
        <f t="shared" si="222"/>
        <v>0</v>
      </c>
      <c r="PG99" s="65">
        <f t="shared" si="222"/>
        <v>0</v>
      </c>
      <c r="PI99" t="s">
        <v>632</v>
      </c>
      <c r="PJ99" t="s">
        <v>807</v>
      </c>
      <c r="PO99" t="s">
        <v>664</v>
      </c>
      <c r="PP99" t="str">
        <f t="shared" si="223"/>
        <v>Départ à 8h30 pour l'île de Koh Kret</v>
      </c>
      <c r="PR99">
        <f t="shared" si="224"/>
        <v>0</v>
      </c>
      <c r="PS99">
        <f t="shared" si="224"/>
        <v>0</v>
      </c>
      <c r="PU99" t="s">
        <v>664</v>
      </c>
      <c r="PV99" t="str">
        <f t="shared" si="225"/>
        <v>Départ à 8h30 pour l'île de Koh Kret</v>
      </c>
      <c r="PX99">
        <f t="shared" si="226"/>
        <v>0</v>
      </c>
      <c r="PY99">
        <f t="shared" si="226"/>
        <v>0</v>
      </c>
      <c r="QA99" t="s">
        <v>664</v>
      </c>
      <c r="QB99" t="str">
        <f t="shared" si="227"/>
        <v>Départ à 8h30 pour l'île de Koh Kret</v>
      </c>
      <c r="QD99">
        <f t="shared" si="228"/>
        <v>0</v>
      </c>
      <c r="QE99">
        <f t="shared" si="228"/>
        <v>0</v>
      </c>
      <c r="QH99" t="s">
        <v>263</v>
      </c>
      <c r="QJ99">
        <v>3500</v>
      </c>
      <c r="QN99" t="str">
        <f t="shared" si="229"/>
        <v>Van à la journée</v>
      </c>
      <c r="QO99">
        <f t="shared" si="229"/>
        <v>0</v>
      </c>
      <c r="QP99">
        <f t="shared" si="229"/>
        <v>3500</v>
      </c>
      <c r="QT99" t="str">
        <f t="shared" si="230"/>
        <v>Van à la journée</v>
      </c>
      <c r="QU99">
        <f t="shared" si="230"/>
        <v>0</v>
      </c>
      <c r="QV99">
        <f t="shared" si="231"/>
        <v>3500</v>
      </c>
      <c r="QZ99" t="str">
        <f t="shared" si="232"/>
        <v>Van à la journée</v>
      </c>
      <c r="RA99">
        <f t="shared" si="232"/>
        <v>0</v>
      </c>
      <c r="RB99">
        <f t="shared" si="233"/>
        <v>3500</v>
      </c>
      <c r="RD99" t="s">
        <v>808</v>
      </c>
      <c r="RF99">
        <v>1800</v>
      </c>
      <c r="RI99" t="str">
        <f t="shared" si="234"/>
        <v>Van surat thani à khao sok</v>
      </c>
      <c r="RJ99">
        <f t="shared" si="234"/>
        <v>0</v>
      </c>
      <c r="RK99">
        <f t="shared" si="234"/>
        <v>1800</v>
      </c>
      <c r="RN99" t="str">
        <f t="shared" si="235"/>
        <v>Van surat thani à khao sok</v>
      </c>
      <c r="RO99">
        <f t="shared" si="235"/>
        <v>0</v>
      </c>
      <c r="RP99">
        <f t="shared" si="235"/>
        <v>1800</v>
      </c>
      <c r="RS99" t="str">
        <f t="shared" si="236"/>
        <v>Van surat thani à khao sok</v>
      </c>
      <c r="RT99">
        <f t="shared" si="236"/>
        <v>0</v>
      </c>
      <c r="RU99">
        <f t="shared" si="236"/>
        <v>1800</v>
      </c>
      <c r="RW99" t="s">
        <v>562</v>
      </c>
      <c r="RX99" s="27"/>
      <c r="RY99" s="65"/>
      <c r="SA99">
        <f t="shared" si="237"/>
        <v>0</v>
      </c>
      <c r="SB99" t="str">
        <f t="shared" si="237"/>
        <v>Visite de 8h30 à 10h</v>
      </c>
      <c r="SC99">
        <f t="shared" si="237"/>
        <v>0</v>
      </c>
      <c r="SD99">
        <f t="shared" si="237"/>
        <v>0</v>
      </c>
      <c r="SF99">
        <f t="shared" si="238"/>
        <v>0</v>
      </c>
      <c r="SG99" t="str">
        <f t="shared" si="238"/>
        <v>Visite de 8h30 à 10h</v>
      </c>
      <c r="SH99">
        <f t="shared" si="238"/>
        <v>0</v>
      </c>
      <c r="SI99">
        <f t="shared" si="238"/>
        <v>0</v>
      </c>
      <c r="SK99">
        <f t="shared" si="239"/>
        <v>0</v>
      </c>
      <c r="SL99" t="str">
        <f t="shared" si="239"/>
        <v>Visite de 8h30 à 10h</v>
      </c>
      <c r="SM99">
        <f t="shared" si="239"/>
        <v>0</v>
      </c>
      <c r="SN99">
        <f t="shared" si="239"/>
        <v>0</v>
      </c>
      <c r="SR99" s="25" t="s">
        <v>417</v>
      </c>
      <c r="SS99" s="27"/>
      <c r="ST99" s="27"/>
      <c r="SW99" t="str">
        <f t="shared" si="240"/>
        <v>Arriver 16h à chiang khan</v>
      </c>
      <c r="SX99">
        <f t="shared" si="240"/>
        <v>0</v>
      </c>
      <c r="SY99">
        <f t="shared" si="240"/>
        <v>0</v>
      </c>
      <c r="TB99" t="str">
        <f t="shared" si="241"/>
        <v>Arriver 16h à chiang khan</v>
      </c>
      <c r="TC99">
        <f t="shared" si="241"/>
        <v>0</v>
      </c>
      <c r="TD99">
        <f t="shared" si="241"/>
        <v>0</v>
      </c>
      <c r="TG99" t="str">
        <f t="shared" si="242"/>
        <v>Arriver 16h à chiang khan</v>
      </c>
      <c r="TH99">
        <f t="shared" si="242"/>
        <v>0</v>
      </c>
      <c r="TI99">
        <f t="shared" si="242"/>
        <v>0</v>
      </c>
    </row>
    <row r="100" spans="2:529" x14ac:dyDescent="0.25">
      <c r="B100" t="s">
        <v>809</v>
      </c>
      <c r="C100">
        <v>1200</v>
      </c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AG100" s="26" t="s">
        <v>727</v>
      </c>
      <c r="AH100" s="26"/>
      <c r="AI100" s="72">
        <f>+AI89-AI99</f>
        <v>212.48381000000006</v>
      </c>
      <c r="AJ100" s="26"/>
      <c r="AK100" s="25"/>
      <c r="AM100" s="26" t="s">
        <v>727</v>
      </c>
      <c r="AN100" s="26"/>
      <c r="AO100" s="72">
        <f>+AO89-AO99</f>
        <v>212.48381000000006</v>
      </c>
      <c r="AP100" s="26"/>
      <c r="AQ100" s="26"/>
      <c r="AS100" s="26" t="s">
        <v>727</v>
      </c>
      <c r="AT100" s="26"/>
      <c r="AU100" s="72">
        <f>+AU89-AU99</f>
        <v>212.48381000000006</v>
      </c>
      <c r="AV100" s="26"/>
      <c r="AW100" s="26"/>
      <c r="AY100" s="26" t="s">
        <v>727</v>
      </c>
      <c r="AZ100" s="26"/>
      <c r="BA100" s="72">
        <f>+BA89-BA99</f>
        <v>212.48381000000006</v>
      </c>
      <c r="BB100" s="26"/>
      <c r="BC100" s="26"/>
      <c r="BE100" t="s">
        <v>810</v>
      </c>
      <c r="BF100">
        <v>200</v>
      </c>
      <c r="BG100">
        <v>0</v>
      </c>
      <c r="BI100" t="str">
        <f t="shared" si="149"/>
        <v/>
      </c>
      <c r="BJ100" t="str">
        <f t="shared" si="150"/>
        <v>Petit déjeuner aéroport</v>
      </c>
      <c r="BK100" s="27">
        <f t="shared" si="150"/>
        <v>200</v>
      </c>
      <c r="BL100" s="27">
        <f t="shared" si="150"/>
        <v>0</v>
      </c>
      <c r="BN100" t="str">
        <f t="shared" si="151"/>
        <v/>
      </c>
      <c r="BO100" t="str">
        <f t="shared" si="151"/>
        <v>Petit déjeuner aéroport</v>
      </c>
      <c r="BP100" s="27">
        <f t="shared" si="151"/>
        <v>200</v>
      </c>
      <c r="BQ100" s="27">
        <f t="shared" si="129"/>
        <v>0</v>
      </c>
      <c r="BS100" s="27" t="str">
        <f t="shared" si="152"/>
        <v/>
      </c>
      <c r="BT100" t="str">
        <f t="shared" si="152"/>
        <v>Petit déjeuner aéroport</v>
      </c>
      <c r="BU100" s="27">
        <f t="shared" si="152"/>
        <v>200</v>
      </c>
      <c r="BV100" s="27">
        <f t="shared" si="130"/>
        <v>0</v>
      </c>
      <c r="BW100" t="s">
        <v>700</v>
      </c>
      <c r="BX100" t="s">
        <v>440</v>
      </c>
      <c r="BY100" s="27"/>
      <c r="BZ100" s="27"/>
      <c r="CA100" s="65"/>
      <c r="CB100" t="str">
        <f t="shared" si="153"/>
        <v>J13</v>
      </c>
      <c r="CC100" t="str">
        <f t="shared" si="154"/>
        <v>Activités à la carte payables à part (voir desc.)</v>
      </c>
      <c r="CD100" s="27">
        <f t="shared" si="154"/>
        <v>0</v>
      </c>
      <c r="CE100" s="27">
        <f t="shared" si="154"/>
        <v>0</v>
      </c>
      <c r="CF100" s="27"/>
      <c r="CG100" t="str">
        <f t="shared" si="155"/>
        <v>J13</v>
      </c>
      <c r="CH100" t="str">
        <f t="shared" si="155"/>
        <v>Activités à la carte payables à part (voir desc.)</v>
      </c>
      <c r="CI100" s="27">
        <f t="shared" si="156"/>
        <v>0</v>
      </c>
      <c r="CJ100" s="27">
        <f t="shared" si="157"/>
        <v>0</v>
      </c>
      <c r="CK100" s="27"/>
      <c r="CL100" t="str">
        <f t="shared" si="158"/>
        <v>J13</v>
      </c>
      <c r="CM100" t="str">
        <f t="shared" si="158"/>
        <v>Activités à la carte payables à part (voir desc.)</v>
      </c>
      <c r="CN100" s="27">
        <f t="shared" si="158"/>
        <v>0</v>
      </c>
      <c r="CO100" s="27">
        <f t="shared" si="131"/>
        <v>0</v>
      </c>
      <c r="CP100" s="27"/>
      <c r="CR100" t="s">
        <v>355</v>
      </c>
      <c r="CS100" s="27"/>
      <c r="CT100" s="27">
        <v>0</v>
      </c>
      <c r="CU100" s="65"/>
      <c r="CV100" t="str">
        <f t="shared" si="159"/>
        <v/>
      </c>
      <c r="CW100" t="str">
        <f t="shared" si="160"/>
        <v>Dîner le soir à l'hôtel ou à proximité</v>
      </c>
      <c r="CX100" s="27">
        <f t="shared" si="160"/>
        <v>0</v>
      </c>
      <c r="CY100" s="27">
        <f t="shared" si="160"/>
        <v>0</v>
      </c>
      <c r="CZ100" s="27"/>
      <c r="DA100" t="str">
        <f t="shared" si="161"/>
        <v/>
      </c>
      <c r="DB100" t="str">
        <f t="shared" si="162"/>
        <v>Dîner le soir à l'hôtel ou à proximité</v>
      </c>
      <c r="DC100" s="27">
        <f t="shared" si="162"/>
        <v>0</v>
      </c>
      <c r="DD100" s="27">
        <f t="shared" si="162"/>
        <v>0</v>
      </c>
      <c r="DE100" s="27"/>
      <c r="DF100" t="str">
        <f t="shared" si="163"/>
        <v/>
      </c>
      <c r="DG100" t="str">
        <f t="shared" si="164"/>
        <v>Dîner le soir à l'hôtel ou à proximité</v>
      </c>
      <c r="DH100" s="27">
        <f t="shared" si="164"/>
        <v>0</v>
      </c>
      <c r="DI100" s="27">
        <f t="shared" si="164"/>
        <v>0</v>
      </c>
      <c r="DJ100" s="27"/>
      <c r="DL100" t="s">
        <v>811</v>
      </c>
      <c r="DM100">
        <v>3100</v>
      </c>
      <c r="DN100" s="27">
        <v>3100</v>
      </c>
      <c r="DP100" t="str">
        <f t="shared" si="165"/>
        <v/>
      </c>
      <c r="DQ100" t="str">
        <f t="shared" si="166"/>
        <v>Départ aéroport à 17h30 - avion 18h45 arrivée 19h35 (hotel vers 21h45)</v>
      </c>
      <c r="DR100" s="27">
        <f t="shared" si="166"/>
        <v>3100</v>
      </c>
      <c r="DS100" s="27">
        <f t="shared" si="166"/>
        <v>3100</v>
      </c>
      <c r="DU100" t="str">
        <f t="shared" si="167"/>
        <v/>
      </c>
      <c r="DV100" t="str">
        <f t="shared" si="167"/>
        <v>Départ aéroport à 17h30 - avion 18h45 arrivée 19h35 (hotel vers 21h45)</v>
      </c>
      <c r="DW100" s="27">
        <f t="shared" si="167"/>
        <v>3100</v>
      </c>
      <c r="DX100" s="27">
        <f t="shared" si="132"/>
        <v>3100</v>
      </c>
      <c r="DZ100" t="str">
        <f t="shared" si="168"/>
        <v/>
      </c>
      <c r="EA100" t="str">
        <f t="shared" si="168"/>
        <v>Départ aéroport à 17h30 - avion 18h45 arrivée 19h35 (hotel vers 21h45)</v>
      </c>
      <c r="EB100" s="27">
        <f t="shared" si="168"/>
        <v>3100</v>
      </c>
      <c r="EC100" s="27">
        <f t="shared" si="133"/>
        <v>3100</v>
      </c>
      <c r="EF100" s="26" t="s">
        <v>812</v>
      </c>
      <c r="EG100" s="72">
        <f>+(EH88/6)+(($EG$107)/6)+(EG95/2)</f>
        <v>1401.7839116666667</v>
      </c>
      <c r="EH100" s="65">
        <f t="shared" si="244"/>
        <v>54353.777109990951</v>
      </c>
      <c r="EK100" s="26" t="s">
        <v>812</v>
      </c>
      <c r="EL100" s="72">
        <f>+(EM88/6)+(($EG$107)/6)+(EL95/2)</f>
        <v>1214.7290416666667</v>
      </c>
      <c r="EM100" s="65">
        <f>+EL100*$C$1</f>
        <v>47100.777109990951</v>
      </c>
      <c r="EP100" s="26" t="s">
        <v>812</v>
      </c>
      <c r="EQ100" s="72">
        <f>+(ER88/6)+(($EG$107)/6)+(EQ95/2)</f>
        <v>1044.8675050000002</v>
      </c>
      <c r="ER100" s="65"/>
      <c r="EU100" s="26" t="s">
        <v>812</v>
      </c>
      <c r="EV100" s="72">
        <f>+(EW88/6)+(($EG$107)/6)+(EV95/2)</f>
        <v>875.00596833333327</v>
      </c>
      <c r="EW100" s="65"/>
      <c r="EZ100" t="s">
        <v>483</v>
      </c>
      <c r="FB100" s="27">
        <v>0</v>
      </c>
      <c r="FD100" t="str">
        <f t="shared" si="169"/>
        <v/>
      </c>
      <c r="FE100" t="str">
        <f t="shared" si="170"/>
        <v>Dîner en ville</v>
      </c>
      <c r="FF100" s="27">
        <f t="shared" si="170"/>
        <v>0</v>
      </c>
      <c r="FG100" s="27">
        <f t="shared" si="170"/>
        <v>0</v>
      </c>
      <c r="FI100" t="str">
        <f t="shared" si="171"/>
        <v/>
      </c>
      <c r="FJ100" t="str">
        <f t="shared" si="171"/>
        <v>Dîner en ville</v>
      </c>
      <c r="FK100" s="27">
        <f t="shared" si="171"/>
        <v>0</v>
      </c>
      <c r="FL100" s="27">
        <f t="shared" si="134"/>
        <v>0</v>
      </c>
      <c r="FN100" t="str">
        <f t="shared" si="172"/>
        <v/>
      </c>
      <c r="FO100" t="str">
        <f t="shared" si="172"/>
        <v>Dîner en ville</v>
      </c>
      <c r="FP100" s="27">
        <f t="shared" si="172"/>
        <v>0</v>
      </c>
      <c r="FQ100" s="27">
        <f t="shared" si="135"/>
        <v>0</v>
      </c>
      <c r="FS100" t="s">
        <v>483</v>
      </c>
      <c r="FU100" s="27">
        <v>0</v>
      </c>
      <c r="FW100" t="str">
        <f t="shared" si="173"/>
        <v/>
      </c>
      <c r="FX100" t="str">
        <f t="shared" si="174"/>
        <v>Dîner en ville</v>
      </c>
      <c r="FY100" s="27">
        <f t="shared" si="174"/>
        <v>0</v>
      </c>
      <c r="FZ100" s="27">
        <f t="shared" si="174"/>
        <v>0</v>
      </c>
      <c r="GB100" t="str">
        <f t="shared" si="175"/>
        <v/>
      </c>
      <c r="GC100" t="str">
        <f t="shared" si="175"/>
        <v>Dîner en ville</v>
      </c>
      <c r="GD100" s="27">
        <f t="shared" si="175"/>
        <v>0</v>
      </c>
      <c r="GE100" s="27">
        <f t="shared" si="136"/>
        <v>0</v>
      </c>
      <c r="GG100" t="str">
        <f t="shared" si="176"/>
        <v/>
      </c>
      <c r="GH100" t="str">
        <f t="shared" si="176"/>
        <v>Dîner en ville</v>
      </c>
      <c r="GI100" s="27">
        <f t="shared" si="176"/>
        <v>0</v>
      </c>
      <c r="GJ100" s="27">
        <f t="shared" si="137"/>
        <v>0</v>
      </c>
      <c r="GL100" t="s">
        <v>483</v>
      </c>
      <c r="GN100" s="27">
        <v>0</v>
      </c>
      <c r="GP100" t="str">
        <f t="shared" si="177"/>
        <v/>
      </c>
      <c r="GQ100" t="str">
        <f t="shared" si="178"/>
        <v>Dîner en ville</v>
      </c>
      <c r="GR100" s="27">
        <f t="shared" si="178"/>
        <v>0</v>
      </c>
      <c r="GS100" s="27">
        <f t="shared" si="178"/>
        <v>0</v>
      </c>
      <c r="GU100" t="str">
        <f t="shared" si="179"/>
        <v/>
      </c>
      <c r="GV100" t="str">
        <f t="shared" si="179"/>
        <v>Dîner en ville</v>
      </c>
      <c r="GW100" s="27">
        <f t="shared" si="179"/>
        <v>0</v>
      </c>
      <c r="GX100" s="27">
        <f t="shared" si="138"/>
        <v>0</v>
      </c>
      <c r="GZ100" t="str">
        <f t="shared" si="180"/>
        <v/>
      </c>
      <c r="HA100" t="str">
        <f t="shared" si="180"/>
        <v>Dîner en ville</v>
      </c>
      <c r="HB100" s="27">
        <f t="shared" si="180"/>
        <v>0</v>
      </c>
      <c r="HC100" s="27">
        <f t="shared" si="139"/>
        <v>0</v>
      </c>
      <c r="HE100" t="s">
        <v>563</v>
      </c>
      <c r="HG100" s="27">
        <v>0</v>
      </c>
      <c r="HI100" t="str">
        <f t="shared" si="181"/>
        <v/>
      </c>
      <c r="HJ100" t="str">
        <f t="shared" si="182"/>
        <v>Dîner près du marché de nuit</v>
      </c>
      <c r="HK100">
        <f t="shared" si="182"/>
        <v>0</v>
      </c>
      <c r="HL100">
        <f t="shared" si="182"/>
        <v>0</v>
      </c>
      <c r="HN100" t="str">
        <f t="shared" si="183"/>
        <v/>
      </c>
      <c r="HO100" t="str">
        <f t="shared" si="183"/>
        <v>Dîner près du marché de nuit</v>
      </c>
      <c r="HP100">
        <f t="shared" si="183"/>
        <v>0</v>
      </c>
      <c r="HQ100">
        <f t="shared" si="140"/>
        <v>0</v>
      </c>
      <c r="HS100" t="str">
        <f t="shared" si="184"/>
        <v/>
      </c>
      <c r="HT100" t="str">
        <f t="shared" si="184"/>
        <v>Dîner près du marché de nuit</v>
      </c>
      <c r="HU100">
        <f t="shared" si="184"/>
        <v>0</v>
      </c>
      <c r="HV100">
        <f t="shared" si="141"/>
        <v>0</v>
      </c>
      <c r="HX100" t="s">
        <v>563</v>
      </c>
      <c r="HZ100" s="27">
        <v>0</v>
      </c>
      <c r="IB100" t="str">
        <f t="shared" si="185"/>
        <v/>
      </c>
      <c r="IC100" t="str">
        <f t="shared" si="186"/>
        <v>Dîner près du marché de nuit</v>
      </c>
      <c r="ID100">
        <f t="shared" si="186"/>
        <v>0</v>
      </c>
      <c r="IE100">
        <f t="shared" si="186"/>
        <v>0</v>
      </c>
      <c r="IG100" t="str">
        <f t="shared" si="187"/>
        <v/>
      </c>
      <c r="IH100" t="str">
        <f t="shared" si="188"/>
        <v>Dîner près du marché de nuit</v>
      </c>
      <c r="II100">
        <f t="shared" si="188"/>
        <v>0</v>
      </c>
      <c r="IJ100">
        <f t="shared" si="188"/>
        <v>0</v>
      </c>
      <c r="IL100" t="str">
        <f t="shared" si="189"/>
        <v/>
      </c>
      <c r="IM100" t="str">
        <f t="shared" si="190"/>
        <v>Dîner près du marché de nuit</v>
      </c>
      <c r="IN100">
        <f t="shared" si="190"/>
        <v>0</v>
      </c>
      <c r="IO100">
        <f t="shared" si="190"/>
        <v>0</v>
      </c>
      <c r="IR100" s="26" t="s">
        <v>709</v>
      </c>
      <c r="IS100" s="26"/>
      <c r="IT100" s="26"/>
      <c r="IU100" s="26"/>
      <c r="IV100" s="72">
        <f>+IW99/IW97</f>
        <v>878.59256500000004</v>
      </c>
      <c r="IW100" s="26"/>
      <c r="IZ100" s="26" t="s">
        <v>709</v>
      </c>
      <c r="JA100" s="26"/>
      <c r="JB100" s="26"/>
      <c r="JC100" s="26"/>
      <c r="JD100" s="72">
        <f>+JE99/JE97</f>
        <v>961.03030000000001</v>
      </c>
      <c r="JE100" s="26"/>
      <c r="JH100" s="26" t="s">
        <v>709</v>
      </c>
      <c r="JI100" s="26"/>
      <c r="JJ100" s="26"/>
      <c r="JK100" s="26"/>
      <c r="JL100" s="72">
        <f>+JM99/JM97</f>
        <v>1151.69577</v>
      </c>
      <c r="JM100" s="26"/>
      <c r="JP100" s="26" t="s">
        <v>709</v>
      </c>
      <c r="JQ100" s="26"/>
      <c r="JR100" s="26"/>
      <c r="JS100" s="26"/>
      <c r="JT100" s="72">
        <f>+JU99/JU97</f>
        <v>1723.69218</v>
      </c>
      <c r="JU100" s="26"/>
      <c r="JX100" s="26" t="s">
        <v>639</v>
      </c>
      <c r="JY100" s="26"/>
      <c r="JZ100" s="72">
        <f>SUM(JZ19:JZ98)/$C$1</f>
        <v>945.95141000000001</v>
      </c>
      <c r="KA100" s="72">
        <f>SUM(KA19:KA98)/$C$1</f>
        <v>2664.7259600000002</v>
      </c>
      <c r="KB100" s="25"/>
      <c r="KD100" s="26" t="s">
        <v>639</v>
      </c>
      <c r="KE100" s="26"/>
      <c r="KF100" s="72">
        <f>SUM(KF19:KF98)/$C$1</f>
        <v>945.95141000000001</v>
      </c>
      <c r="KG100" s="72">
        <f>SUM(KG19:KG98)/$C$1</f>
        <v>2582.45586</v>
      </c>
      <c r="KJ100" s="26" t="s">
        <v>639</v>
      </c>
      <c r="KK100" s="26"/>
      <c r="KL100" s="72">
        <f>SUM(KL19:KL98)/$C$1</f>
        <v>945.95141000000001</v>
      </c>
      <c r="KM100" s="72">
        <f>SUM(KM19:KM98)/$C$1</f>
        <v>2525.9757600000003</v>
      </c>
      <c r="KP100" s="26" t="s">
        <v>639</v>
      </c>
      <c r="KQ100" s="26"/>
      <c r="KR100" s="72">
        <f>SUM(KR19:KR98)/$C$1</f>
        <v>945.95141000000001</v>
      </c>
      <c r="KS100" s="72">
        <f>SUM(KS19:KS98)/$C$1</f>
        <v>2469.49566</v>
      </c>
      <c r="KV100" t="s">
        <v>342</v>
      </c>
      <c r="KY100" s="27">
        <v>0</v>
      </c>
      <c r="KZ100" s="27"/>
      <c r="LB100" t="s">
        <v>342</v>
      </c>
      <c r="LD100" s="27">
        <f t="shared" si="123"/>
        <v>0</v>
      </c>
      <c r="LE100" s="65">
        <f t="shared" si="123"/>
        <v>0</v>
      </c>
      <c r="LH100" t="str">
        <f t="shared" si="200"/>
        <v>Dîner à l'hôtel ou à proximité</v>
      </c>
      <c r="LJ100" s="27">
        <f t="shared" ref="LJ100:LK129" si="245">+LD100</f>
        <v>0</v>
      </c>
      <c r="LK100" s="65">
        <f t="shared" si="245"/>
        <v>0</v>
      </c>
      <c r="LN100" t="str">
        <f t="shared" si="201"/>
        <v>Dîner à l'hôtel ou à proximité</v>
      </c>
      <c r="LP100" s="27">
        <f t="shared" ref="LP100:LQ129" si="246">+LJ100</f>
        <v>0</v>
      </c>
      <c r="LQ100" s="65">
        <f t="shared" si="246"/>
        <v>0</v>
      </c>
      <c r="LT100" t="s">
        <v>342</v>
      </c>
      <c r="LW100" s="27">
        <v>0</v>
      </c>
      <c r="LX100" s="27"/>
      <c r="LZ100" t="str">
        <f t="shared" si="202"/>
        <v>Dîner à l'hôtel ou à proximité</v>
      </c>
      <c r="MB100" s="27">
        <f t="shared" si="126"/>
        <v>0</v>
      </c>
      <c r="MC100" s="65">
        <f t="shared" si="126"/>
        <v>0</v>
      </c>
      <c r="MF100" t="str">
        <f t="shared" si="203"/>
        <v>Dîner à l'hôtel ou à proximité</v>
      </c>
      <c r="MH100" s="27">
        <f t="shared" ref="MH100:MI147" si="247">+MB100</f>
        <v>0</v>
      </c>
      <c r="MI100" s="65">
        <f t="shared" si="247"/>
        <v>0</v>
      </c>
      <c r="ML100" t="str">
        <f t="shared" si="204"/>
        <v>Dîner à l'hôtel ou à proximité</v>
      </c>
      <c r="MN100" s="27">
        <f t="shared" ref="MN100:MO147" si="248">+MH100</f>
        <v>0</v>
      </c>
      <c r="MO100" s="65">
        <f t="shared" si="248"/>
        <v>0</v>
      </c>
      <c r="MQ100" s="25" t="s">
        <v>437</v>
      </c>
      <c r="MS100" s="27">
        <v>500</v>
      </c>
      <c r="MT100" s="27">
        <v>500</v>
      </c>
      <c r="MU100" s="27" t="s">
        <v>555</v>
      </c>
      <c r="MW100" t="str">
        <f t="shared" si="205"/>
        <v>nuit chez l'habitant</v>
      </c>
      <c r="MY100" s="27">
        <f t="shared" si="206"/>
        <v>500</v>
      </c>
      <c r="MZ100" s="65">
        <f t="shared" si="206"/>
        <v>500</v>
      </c>
      <c r="NC100" t="str">
        <f t="shared" si="207"/>
        <v>nuit chez l'habitant</v>
      </c>
      <c r="NE100" s="27">
        <f t="shared" si="208"/>
        <v>500</v>
      </c>
      <c r="NF100" s="65">
        <f t="shared" si="208"/>
        <v>500</v>
      </c>
      <c r="NI100" t="str">
        <f t="shared" si="209"/>
        <v>nuit chez l'habitant</v>
      </c>
      <c r="NK100" s="27">
        <f t="shared" si="210"/>
        <v>500</v>
      </c>
      <c r="NL100" s="65">
        <f t="shared" si="210"/>
        <v>500</v>
      </c>
      <c r="NN100" s="25" t="s">
        <v>813</v>
      </c>
      <c r="NP100" s="27">
        <v>3700</v>
      </c>
      <c r="NQ100" s="27">
        <v>0</v>
      </c>
      <c r="NT100" t="str">
        <f t="shared" si="211"/>
        <v>Lanta Miami Resort</v>
      </c>
      <c r="NV100" s="27">
        <f t="shared" si="212"/>
        <v>3700</v>
      </c>
      <c r="NW100" s="65">
        <f t="shared" si="212"/>
        <v>0</v>
      </c>
      <c r="NZ100" t="str">
        <f t="shared" si="213"/>
        <v>Lanta Miami Resort</v>
      </c>
      <c r="OB100" s="27">
        <f t="shared" si="214"/>
        <v>3700</v>
      </c>
      <c r="OC100" s="65">
        <f t="shared" si="214"/>
        <v>0</v>
      </c>
      <c r="OF100" t="str">
        <f t="shared" si="215"/>
        <v>Lanta Miami Resort</v>
      </c>
      <c r="OH100" s="27">
        <f t="shared" si="216"/>
        <v>3700</v>
      </c>
      <c r="OI100" s="65">
        <f t="shared" si="216"/>
        <v>0</v>
      </c>
      <c r="OL100" s="25" t="s">
        <v>685</v>
      </c>
      <c r="OO100" s="27">
        <v>0</v>
      </c>
      <c r="OR100" t="str">
        <f t="shared" si="217"/>
        <v>dîner hôtel</v>
      </c>
      <c r="OT100" s="27">
        <f t="shared" si="218"/>
        <v>0</v>
      </c>
      <c r="OU100" s="65">
        <f t="shared" si="218"/>
        <v>0</v>
      </c>
      <c r="OX100" t="str">
        <f t="shared" si="219"/>
        <v>dîner hôtel</v>
      </c>
      <c r="OZ100" s="27">
        <f t="shared" si="220"/>
        <v>0</v>
      </c>
      <c r="PA100" s="65">
        <f t="shared" si="220"/>
        <v>0</v>
      </c>
      <c r="PD100" t="str">
        <f t="shared" si="221"/>
        <v>dîner hôtel</v>
      </c>
      <c r="PF100" s="27">
        <f t="shared" si="222"/>
        <v>0</v>
      </c>
      <c r="PG100" s="65">
        <f t="shared" si="222"/>
        <v>0</v>
      </c>
      <c r="PJ100" t="s">
        <v>814</v>
      </c>
      <c r="PL100">
        <v>400</v>
      </c>
      <c r="PP100" t="str">
        <f t="shared" si="223"/>
        <v>Total des transferts</v>
      </c>
      <c r="PR100">
        <f t="shared" si="224"/>
        <v>400</v>
      </c>
      <c r="PS100">
        <f t="shared" si="224"/>
        <v>0</v>
      </c>
      <c r="PV100" t="str">
        <f t="shared" si="225"/>
        <v>Total des transferts</v>
      </c>
      <c r="PX100">
        <f t="shared" si="226"/>
        <v>400</v>
      </c>
      <c r="PY100">
        <f t="shared" si="226"/>
        <v>0</v>
      </c>
      <c r="QB100" t="str">
        <f t="shared" si="227"/>
        <v>Total des transferts</v>
      </c>
      <c r="QD100">
        <f t="shared" si="228"/>
        <v>400</v>
      </c>
      <c r="QE100">
        <f t="shared" si="228"/>
        <v>0</v>
      </c>
      <c r="QH100" t="s">
        <v>767</v>
      </c>
      <c r="QN100" t="str">
        <f t="shared" si="229"/>
        <v xml:space="preserve">Déjeuner sur place </v>
      </c>
      <c r="QO100">
        <f t="shared" si="229"/>
        <v>0</v>
      </c>
      <c r="QP100">
        <f t="shared" si="229"/>
        <v>0</v>
      </c>
      <c r="QT100" t="str">
        <f t="shared" si="230"/>
        <v xml:space="preserve">Déjeuner sur place </v>
      </c>
      <c r="QU100">
        <f t="shared" si="230"/>
        <v>0</v>
      </c>
      <c r="QV100">
        <f t="shared" si="231"/>
        <v>0</v>
      </c>
      <c r="QZ100" t="str">
        <f t="shared" si="232"/>
        <v xml:space="preserve">Déjeuner sur place </v>
      </c>
      <c r="RA100">
        <f t="shared" si="232"/>
        <v>0</v>
      </c>
      <c r="RB100">
        <f t="shared" si="233"/>
        <v>0</v>
      </c>
      <c r="RD100" t="s">
        <v>767</v>
      </c>
      <c r="RI100" t="str">
        <f t="shared" si="234"/>
        <v xml:space="preserve">Déjeuner sur place </v>
      </c>
      <c r="RJ100">
        <f t="shared" si="234"/>
        <v>0</v>
      </c>
      <c r="RK100">
        <f t="shared" si="234"/>
        <v>0</v>
      </c>
      <c r="RN100" t="str">
        <f t="shared" si="235"/>
        <v xml:space="preserve">Déjeuner sur place </v>
      </c>
      <c r="RO100">
        <f t="shared" si="235"/>
        <v>0</v>
      </c>
      <c r="RP100">
        <f t="shared" si="235"/>
        <v>0</v>
      </c>
      <c r="RS100" t="str">
        <f t="shared" si="236"/>
        <v xml:space="preserve">Déjeuner sur place </v>
      </c>
      <c r="RT100">
        <f t="shared" si="236"/>
        <v>0</v>
      </c>
      <c r="RU100">
        <f t="shared" si="236"/>
        <v>0</v>
      </c>
      <c r="RW100" t="s">
        <v>570</v>
      </c>
      <c r="RX100">
        <v>1500</v>
      </c>
      <c r="RY100" s="27">
        <v>1500</v>
      </c>
      <c r="SA100">
        <f t="shared" si="237"/>
        <v>0</v>
      </c>
      <c r="SB100" t="str">
        <f t="shared" si="237"/>
        <v>Route pour aéroport de Loei - vol air asia à 12h10 arrivée 13h05</v>
      </c>
      <c r="SC100">
        <f t="shared" si="237"/>
        <v>1500</v>
      </c>
      <c r="SD100">
        <f t="shared" si="237"/>
        <v>1500</v>
      </c>
      <c r="SF100">
        <f t="shared" si="238"/>
        <v>0</v>
      </c>
      <c r="SG100" t="str">
        <f t="shared" si="238"/>
        <v>Route pour aéroport de Loei - vol air asia à 12h10 arrivée 13h05</v>
      </c>
      <c r="SH100">
        <f t="shared" si="238"/>
        <v>1500</v>
      </c>
      <c r="SI100">
        <f t="shared" si="238"/>
        <v>1500</v>
      </c>
      <c r="SK100">
        <f t="shared" si="239"/>
        <v>0</v>
      </c>
      <c r="SL100" t="str">
        <f t="shared" si="239"/>
        <v>Route pour aéroport de Loei - vol air asia à 12h10 arrivée 13h05</v>
      </c>
      <c r="SM100">
        <f t="shared" si="239"/>
        <v>1500</v>
      </c>
      <c r="SN100">
        <f t="shared" si="239"/>
        <v>1500</v>
      </c>
      <c r="SR100" s="25" t="s">
        <v>425</v>
      </c>
      <c r="SS100" s="65"/>
      <c r="ST100" s="65"/>
      <c r="SW100" t="str">
        <f t="shared" si="240"/>
        <v>Dîner marché de nuit</v>
      </c>
      <c r="SX100">
        <f t="shared" si="240"/>
        <v>0</v>
      </c>
      <c r="SY100">
        <f t="shared" si="240"/>
        <v>0</v>
      </c>
      <c r="TB100" t="str">
        <f t="shared" si="241"/>
        <v>Dîner marché de nuit</v>
      </c>
      <c r="TC100">
        <f t="shared" si="241"/>
        <v>0</v>
      </c>
      <c r="TD100">
        <f t="shared" si="241"/>
        <v>0</v>
      </c>
      <c r="TG100" t="str">
        <f t="shared" si="242"/>
        <v>Dîner marché de nuit</v>
      </c>
      <c r="TH100">
        <f t="shared" si="242"/>
        <v>0</v>
      </c>
      <c r="TI100">
        <f t="shared" si="242"/>
        <v>0</v>
      </c>
    </row>
    <row r="101" spans="2:529" x14ac:dyDescent="0.25">
      <c r="B101" t="s">
        <v>815</v>
      </c>
      <c r="C101">
        <v>1200</v>
      </c>
      <c r="F101" s="27"/>
      <c r="G101" s="27"/>
      <c r="H101" s="27"/>
      <c r="I101" s="27"/>
      <c r="AK101" s="25"/>
      <c r="BE101" t="s">
        <v>405</v>
      </c>
      <c r="BF101">
        <v>0</v>
      </c>
      <c r="BG101">
        <v>2500</v>
      </c>
      <c r="BI101" t="str">
        <f t="shared" si="149"/>
        <v/>
      </c>
      <c r="BJ101" t="str">
        <f t="shared" si="150"/>
        <v>Ferry + taxi pour D Muang + picking jusuq'à l'hôtel (AR) - départ ferry à 15h00 arrivée au port 18h00</v>
      </c>
      <c r="BK101" s="27">
        <f t="shared" si="150"/>
        <v>0</v>
      </c>
      <c r="BL101" s="27">
        <f t="shared" si="150"/>
        <v>2500</v>
      </c>
      <c r="BN101" t="str">
        <f t="shared" si="151"/>
        <v/>
      </c>
      <c r="BO101" t="str">
        <f t="shared" si="151"/>
        <v>Ferry + taxi pour D Muang + picking jusuq'à l'hôtel (AR) - départ ferry à 15h00 arrivée au port 18h00</v>
      </c>
      <c r="BP101" s="27">
        <f t="shared" si="151"/>
        <v>0</v>
      </c>
      <c r="BQ101" s="27">
        <f t="shared" si="129"/>
        <v>2500</v>
      </c>
      <c r="BS101" s="27" t="str">
        <f t="shared" si="152"/>
        <v/>
      </c>
      <c r="BT101" t="str">
        <f t="shared" si="152"/>
        <v>Ferry + taxi pour D Muang + picking jusuq'à l'hôtel (AR) - départ ferry à 15h00 arrivée au port 18h00</v>
      </c>
      <c r="BU101" s="27">
        <f t="shared" si="152"/>
        <v>0</v>
      </c>
      <c r="BV101" s="27">
        <f t="shared" si="130"/>
        <v>2500</v>
      </c>
      <c r="BX101" t="s">
        <v>448</v>
      </c>
      <c r="BZ101" s="27">
        <v>0</v>
      </c>
      <c r="CA101" s="65"/>
      <c r="CB101" t="str">
        <f t="shared" si="153"/>
        <v/>
      </c>
      <c r="CC101" t="str">
        <f t="shared" si="154"/>
        <v>Déjeuner à l'hôtel</v>
      </c>
      <c r="CD101" s="27">
        <f t="shared" si="154"/>
        <v>0</v>
      </c>
      <c r="CE101" s="27">
        <f t="shared" si="154"/>
        <v>0</v>
      </c>
      <c r="CF101" s="27"/>
      <c r="CG101" t="str">
        <f t="shared" si="155"/>
        <v/>
      </c>
      <c r="CH101" t="str">
        <f t="shared" si="155"/>
        <v>Déjeuner à l'hôtel</v>
      </c>
      <c r="CI101" s="27">
        <f t="shared" si="156"/>
        <v>0</v>
      </c>
      <c r="CJ101" s="27">
        <f t="shared" si="157"/>
        <v>0</v>
      </c>
      <c r="CK101" s="27"/>
      <c r="CL101" t="str">
        <f t="shared" si="158"/>
        <v/>
      </c>
      <c r="CM101" t="str">
        <f t="shared" si="158"/>
        <v>Déjeuner à l'hôtel</v>
      </c>
      <c r="CN101" s="27">
        <f t="shared" si="158"/>
        <v>0</v>
      </c>
      <c r="CO101" s="27">
        <f t="shared" si="131"/>
        <v>0</v>
      </c>
      <c r="CP101" s="27"/>
      <c r="CR101" t="s">
        <v>427</v>
      </c>
      <c r="CS101">
        <v>3700</v>
      </c>
      <c r="CT101">
        <v>0</v>
      </c>
      <c r="CV101" t="str">
        <f t="shared" si="159"/>
        <v/>
      </c>
      <c r="CW101" t="str">
        <f t="shared" si="160"/>
        <v>Lanta miami resort</v>
      </c>
      <c r="CX101" s="27">
        <f t="shared" si="160"/>
        <v>3700</v>
      </c>
      <c r="CY101" s="27">
        <f t="shared" si="160"/>
        <v>0</v>
      </c>
      <c r="DA101" t="str">
        <f t="shared" si="161"/>
        <v/>
      </c>
      <c r="DB101" t="str">
        <f t="shared" si="162"/>
        <v>Lanta miami resort</v>
      </c>
      <c r="DC101" s="27">
        <f t="shared" si="162"/>
        <v>3700</v>
      </c>
      <c r="DD101" s="27">
        <f t="shared" si="162"/>
        <v>0</v>
      </c>
      <c r="DF101" t="str">
        <f t="shared" si="163"/>
        <v/>
      </c>
      <c r="DG101" t="str">
        <f t="shared" si="164"/>
        <v>Lanta miami resort</v>
      </c>
      <c r="DH101" s="27">
        <f t="shared" si="164"/>
        <v>3700</v>
      </c>
      <c r="DI101" s="27">
        <f t="shared" si="164"/>
        <v>0</v>
      </c>
      <c r="DL101" t="s">
        <v>816</v>
      </c>
      <c r="DM101" s="27">
        <v>1200</v>
      </c>
      <c r="DN101">
        <v>2700</v>
      </c>
      <c r="DP101" t="str">
        <f t="shared" si="165"/>
        <v/>
      </c>
      <c r="DQ101" t="str">
        <f t="shared" si="166"/>
        <v>Park and pool resort + van de vientiane à nongkhai</v>
      </c>
      <c r="DR101" s="27">
        <f t="shared" si="166"/>
        <v>1200</v>
      </c>
      <c r="DS101" s="27">
        <f t="shared" si="166"/>
        <v>2700</v>
      </c>
      <c r="DU101" t="str">
        <f t="shared" si="167"/>
        <v/>
      </c>
      <c r="DV101" t="str">
        <f t="shared" si="167"/>
        <v>Park and pool resort + van de vientiane à nongkhai</v>
      </c>
      <c r="DW101" s="27">
        <f t="shared" si="167"/>
        <v>1200</v>
      </c>
      <c r="DX101" s="27">
        <f t="shared" si="132"/>
        <v>2700</v>
      </c>
      <c r="DZ101" t="str">
        <f t="shared" si="168"/>
        <v/>
      </c>
      <c r="EA101" t="str">
        <f t="shared" si="168"/>
        <v>Park and pool resort + van de vientiane à nongkhai</v>
      </c>
      <c r="EB101" s="27">
        <f t="shared" si="168"/>
        <v>1200</v>
      </c>
      <c r="EC101" s="27">
        <f t="shared" si="133"/>
        <v>2700</v>
      </c>
      <c r="EF101" s="26" t="s">
        <v>806</v>
      </c>
      <c r="EG101" s="72">
        <f>+(EG100*2)-EG95</f>
        <v>2450.2448233333334</v>
      </c>
      <c r="EH101" s="65">
        <f t="shared" si="244"/>
        <v>95007.554219981903</v>
      </c>
      <c r="EK101" s="26" t="s">
        <v>806</v>
      </c>
      <c r="EL101" s="72">
        <f>+(EL100*2)-EL95</f>
        <v>2076.1350833333336</v>
      </c>
      <c r="EM101" s="65">
        <f>+EL101*$C$1</f>
        <v>80501.554219981917</v>
      </c>
      <c r="EP101" s="26" t="s">
        <v>806</v>
      </c>
      <c r="EQ101" s="72">
        <f>+(EQ100*2)-EQ95</f>
        <v>1736.4120100000002</v>
      </c>
      <c r="ER101" s="65"/>
      <c r="EU101" s="26" t="s">
        <v>806</v>
      </c>
      <c r="EV101" s="72">
        <f>+(EV100*2)-EV95</f>
        <v>1396.6889366666665</v>
      </c>
      <c r="EW101" s="65"/>
      <c r="EY101" t="s">
        <v>801</v>
      </c>
      <c r="EZ101" t="s">
        <v>503</v>
      </c>
      <c r="FC101" s="27"/>
      <c r="FD101" t="str">
        <f t="shared" si="169"/>
        <v>J14</v>
      </c>
      <c r="FE101" t="str">
        <f t="shared" si="170"/>
        <v>Offrandes aux moines à 6h30</v>
      </c>
      <c r="FF101" s="27">
        <f t="shared" si="170"/>
        <v>0</v>
      </c>
      <c r="FG101" s="27">
        <f t="shared" si="170"/>
        <v>0</v>
      </c>
      <c r="FI101" t="str">
        <f t="shared" si="171"/>
        <v>J14</v>
      </c>
      <c r="FJ101" t="str">
        <f t="shared" si="171"/>
        <v>Offrandes aux moines à 6h30</v>
      </c>
      <c r="FK101" s="27">
        <f t="shared" si="171"/>
        <v>0</v>
      </c>
      <c r="FL101" s="27">
        <f t="shared" si="134"/>
        <v>0</v>
      </c>
      <c r="FN101" t="str">
        <f t="shared" si="172"/>
        <v>J14</v>
      </c>
      <c r="FO101" t="str">
        <f t="shared" si="172"/>
        <v>Offrandes aux moines à 6h30</v>
      </c>
      <c r="FP101" s="27">
        <f t="shared" si="172"/>
        <v>0</v>
      </c>
      <c r="FQ101" s="27">
        <f t="shared" si="135"/>
        <v>0</v>
      </c>
      <c r="FR101" t="s">
        <v>801</v>
      </c>
      <c r="FS101" t="s">
        <v>503</v>
      </c>
      <c r="FW101" t="str">
        <f t="shared" si="173"/>
        <v>J14</v>
      </c>
      <c r="FX101" t="str">
        <f t="shared" si="174"/>
        <v>Offrandes aux moines à 6h30</v>
      </c>
      <c r="FY101" s="27">
        <f t="shared" si="174"/>
        <v>0</v>
      </c>
      <c r="FZ101" s="27">
        <f t="shared" si="174"/>
        <v>0</v>
      </c>
      <c r="GB101" t="str">
        <f t="shared" si="175"/>
        <v>J14</v>
      </c>
      <c r="GC101" t="str">
        <f t="shared" si="175"/>
        <v>Offrandes aux moines à 6h30</v>
      </c>
      <c r="GD101" s="27">
        <f t="shared" si="175"/>
        <v>0</v>
      </c>
      <c r="GE101" s="27">
        <f t="shared" si="136"/>
        <v>0</v>
      </c>
      <c r="GG101" t="str">
        <f t="shared" si="176"/>
        <v>J14</v>
      </c>
      <c r="GH101" t="str">
        <f t="shared" si="176"/>
        <v>Offrandes aux moines à 6h30</v>
      </c>
      <c r="GI101" s="27">
        <f t="shared" si="176"/>
        <v>0</v>
      </c>
      <c r="GJ101" s="27">
        <f t="shared" si="137"/>
        <v>0</v>
      </c>
      <c r="GK101" t="s">
        <v>801</v>
      </c>
      <c r="GL101" t="s">
        <v>503</v>
      </c>
      <c r="GP101" t="str">
        <f t="shared" si="177"/>
        <v>J14</v>
      </c>
      <c r="GQ101" t="str">
        <f t="shared" si="178"/>
        <v>Offrandes aux moines à 6h30</v>
      </c>
      <c r="GR101" s="27">
        <f t="shared" si="178"/>
        <v>0</v>
      </c>
      <c r="GS101" s="27">
        <f t="shared" si="178"/>
        <v>0</v>
      </c>
      <c r="GU101" t="str">
        <f t="shared" si="179"/>
        <v>J14</v>
      </c>
      <c r="GV101" t="str">
        <f t="shared" si="179"/>
        <v>Offrandes aux moines à 6h30</v>
      </c>
      <c r="GW101" s="27">
        <f t="shared" si="179"/>
        <v>0</v>
      </c>
      <c r="GX101" s="27">
        <f t="shared" si="138"/>
        <v>0</v>
      </c>
      <c r="GZ101" t="str">
        <f t="shared" si="180"/>
        <v>J14</v>
      </c>
      <c r="HA101" t="str">
        <f t="shared" si="180"/>
        <v>Offrandes aux moines à 6h30</v>
      </c>
      <c r="HB101" s="27">
        <f t="shared" si="180"/>
        <v>0</v>
      </c>
      <c r="HC101" s="27">
        <f t="shared" si="139"/>
        <v>0</v>
      </c>
      <c r="HE101" t="s">
        <v>473</v>
      </c>
      <c r="HF101" s="27">
        <v>1822.5</v>
      </c>
      <c r="HG101" s="27">
        <v>0</v>
      </c>
      <c r="HI101" t="str">
        <f t="shared" si="181"/>
        <v/>
      </c>
      <c r="HJ101" t="str">
        <f t="shared" si="182"/>
        <v>Luang Prabang River Lodge 2</v>
      </c>
      <c r="HK101">
        <f t="shared" si="182"/>
        <v>1822.5</v>
      </c>
      <c r="HL101">
        <f t="shared" si="182"/>
        <v>0</v>
      </c>
      <c r="HN101" t="str">
        <f t="shared" si="183"/>
        <v/>
      </c>
      <c r="HO101" t="str">
        <f t="shared" si="183"/>
        <v>Luang Prabang River Lodge 2</v>
      </c>
      <c r="HP101">
        <f t="shared" si="183"/>
        <v>1822.5</v>
      </c>
      <c r="HQ101">
        <f t="shared" si="140"/>
        <v>0</v>
      </c>
      <c r="HS101" t="str">
        <f t="shared" si="184"/>
        <v/>
      </c>
      <c r="HT101" t="str">
        <f t="shared" si="184"/>
        <v>Luang Prabang River Lodge 2</v>
      </c>
      <c r="HU101">
        <f t="shared" si="184"/>
        <v>1822.5</v>
      </c>
      <c r="HV101">
        <f t="shared" si="141"/>
        <v>0</v>
      </c>
      <c r="HX101" t="s">
        <v>473</v>
      </c>
      <c r="HY101" s="27">
        <v>1822.5</v>
      </c>
      <c r="HZ101" s="27">
        <v>0</v>
      </c>
      <c r="IB101" t="str">
        <f t="shared" si="185"/>
        <v/>
      </c>
      <c r="IC101" t="str">
        <f t="shared" si="186"/>
        <v>Luang Prabang River Lodge 2</v>
      </c>
      <c r="ID101">
        <f t="shared" si="186"/>
        <v>1822.5</v>
      </c>
      <c r="IE101">
        <f t="shared" si="186"/>
        <v>0</v>
      </c>
      <c r="IG101" t="str">
        <f t="shared" si="187"/>
        <v/>
      </c>
      <c r="IH101" t="str">
        <f t="shared" si="188"/>
        <v>Luang Prabang River Lodge 2</v>
      </c>
      <c r="II101">
        <f t="shared" si="188"/>
        <v>1822.5</v>
      </c>
      <c r="IJ101">
        <f t="shared" si="188"/>
        <v>0</v>
      </c>
      <c r="IL101" t="str">
        <f t="shared" si="189"/>
        <v/>
      </c>
      <c r="IM101" t="str">
        <f t="shared" si="190"/>
        <v>Luang Prabang River Lodge 2</v>
      </c>
      <c r="IN101">
        <f t="shared" si="190"/>
        <v>1822.5</v>
      </c>
      <c r="IO101">
        <f t="shared" si="190"/>
        <v>0</v>
      </c>
      <c r="IR101" s="26" t="s">
        <v>713</v>
      </c>
      <c r="IS101" s="26"/>
      <c r="IT101" s="26"/>
      <c r="IU101" s="26"/>
      <c r="IV101" s="72">
        <f>+(IW99/IW97*2)-IV102</f>
        <v>1394.57773</v>
      </c>
      <c r="IW101" s="26" t="s">
        <v>25</v>
      </c>
      <c r="IZ101" s="26" t="s">
        <v>713</v>
      </c>
      <c r="JA101" s="26"/>
      <c r="JB101" s="26"/>
      <c r="JC101" s="26"/>
      <c r="JD101" s="72">
        <f>+(JE99/JE97*2)-JD102</f>
        <v>1559.4531999999999</v>
      </c>
      <c r="JE101" s="26" t="s">
        <v>25</v>
      </c>
      <c r="JH101" s="26" t="s">
        <v>713</v>
      </c>
      <c r="JI101" s="26"/>
      <c r="JJ101" s="26"/>
      <c r="JK101" s="26"/>
      <c r="JL101" s="72">
        <f>+(JM99/JM97*2)-JL102</f>
        <v>1940.7841400000002</v>
      </c>
      <c r="JM101" s="26" t="s">
        <v>25</v>
      </c>
      <c r="JP101" s="26" t="s">
        <v>713</v>
      </c>
      <c r="JQ101" s="26"/>
      <c r="JR101" s="26"/>
      <c r="JS101" s="26"/>
      <c r="JT101" s="72">
        <f>+(JU99/JU97*2)-JT102</f>
        <v>3084.7769600000001</v>
      </c>
      <c r="JU101" s="26" t="s">
        <v>25</v>
      </c>
      <c r="JX101" s="26"/>
      <c r="JY101" s="26"/>
      <c r="JZ101" s="26"/>
      <c r="KA101" s="26"/>
      <c r="KB101" s="25"/>
      <c r="KD101" s="26"/>
      <c r="KE101" s="26"/>
      <c r="KF101" s="26"/>
      <c r="KG101" s="26"/>
      <c r="KJ101" s="26"/>
      <c r="KK101" s="26"/>
      <c r="KL101" s="26"/>
      <c r="KM101" s="26"/>
      <c r="KP101" s="26"/>
      <c r="KQ101" s="26"/>
      <c r="KR101" s="26"/>
      <c r="KS101" s="26"/>
      <c r="KU101" t="s">
        <v>664</v>
      </c>
      <c r="KV101" t="s">
        <v>462</v>
      </c>
      <c r="KX101" s="27"/>
      <c r="KY101" s="65">
        <v>3500</v>
      </c>
      <c r="KZ101" s="27"/>
      <c r="LA101" t="s">
        <v>632</v>
      </c>
      <c r="LB101" t="s">
        <v>462</v>
      </c>
      <c r="LD101" s="27">
        <f t="shared" si="123"/>
        <v>0</v>
      </c>
      <c r="LE101" s="65">
        <f t="shared" si="123"/>
        <v>3500</v>
      </c>
      <c r="LG101" t="s">
        <v>632</v>
      </c>
      <c r="LH101" t="str">
        <f t="shared" si="200"/>
        <v>Départ 7h de l'hôtel pour rejoindre plantation de café Suan Lahu (4h de route)</v>
      </c>
      <c r="LJ101" s="27">
        <f t="shared" si="245"/>
        <v>0</v>
      </c>
      <c r="LK101" s="65">
        <f t="shared" si="245"/>
        <v>3500</v>
      </c>
      <c r="LM101" t="s">
        <v>632</v>
      </c>
      <c r="LN101" t="str">
        <f t="shared" si="201"/>
        <v>Départ 7h de l'hôtel pour rejoindre plantation de café Suan Lahu (4h de route)</v>
      </c>
      <c r="LP101" s="27">
        <f t="shared" si="246"/>
        <v>0</v>
      </c>
      <c r="LQ101" s="65">
        <f t="shared" si="246"/>
        <v>3500</v>
      </c>
      <c r="LS101" t="s">
        <v>664</v>
      </c>
      <c r="LT101" t="s">
        <v>462</v>
      </c>
      <c r="LV101" s="27"/>
      <c r="LW101" s="65">
        <v>3500</v>
      </c>
      <c r="LX101" s="27"/>
      <c r="LY101" t="s">
        <v>664</v>
      </c>
      <c r="LZ101" t="str">
        <f t="shared" si="202"/>
        <v>Départ 7h de l'hôtel pour rejoindre plantation de café Suan Lahu (4h de route)</v>
      </c>
      <c r="MB101" s="27">
        <f t="shared" si="126"/>
        <v>0</v>
      </c>
      <c r="MC101" s="65">
        <f t="shared" si="126"/>
        <v>3500</v>
      </c>
      <c r="ME101" t="s">
        <v>664</v>
      </c>
      <c r="MF101" t="str">
        <f t="shared" si="203"/>
        <v>Départ 7h de l'hôtel pour rejoindre plantation de café Suan Lahu (4h de route)</v>
      </c>
      <c r="MH101" s="27">
        <f t="shared" si="247"/>
        <v>0</v>
      </c>
      <c r="MI101" s="65">
        <f t="shared" si="247"/>
        <v>3500</v>
      </c>
      <c r="MK101" t="s">
        <v>664</v>
      </c>
      <c r="ML101" t="str">
        <f t="shared" si="204"/>
        <v>Départ 7h de l'hôtel pour rejoindre plantation de café Suan Lahu (4h de route)</v>
      </c>
      <c r="MN101" s="27">
        <f t="shared" si="248"/>
        <v>0</v>
      </c>
      <c r="MO101" s="65">
        <f t="shared" si="248"/>
        <v>3500</v>
      </c>
      <c r="MQ101" s="25" t="s">
        <v>447</v>
      </c>
      <c r="MS101" s="27"/>
      <c r="MT101" s="27">
        <v>0</v>
      </c>
      <c r="MU101" s="27"/>
      <c r="MW101" t="str">
        <f t="shared" si="205"/>
        <v>Dîner chez l'habitant</v>
      </c>
      <c r="MY101" s="27">
        <f t="shared" si="206"/>
        <v>0</v>
      </c>
      <c r="MZ101" s="65">
        <f t="shared" si="206"/>
        <v>0</v>
      </c>
      <c r="NC101" t="str">
        <f t="shared" si="207"/>
        <v>Dîner chez l'habitant</v>
      </c>
      <c r="NE101" s="27">
        <f t="shared" si="208"/>
        <v>0</v>
      </c>
      <c r="NF101" s="65">
        <f t="shared" si="208"/>
        <v>0</v>
      </c>
      <c r="NI101" t="str">
        <f t="shared" si="209"/>
        <v>Dîner chez l'habitant</v>
      </c>
      <c r="NK101" s="27">
        <f t="shared" si="210"/>
        <v>0</v>
      </c>
      <c r="NL101" s="65">
        <f t="shared" si="210"/>
        <v>0</v>
      </c>
      <c r="NN101" s="25" t="s">
        <v>282</v>
      </c>
      <c r="NP101" s="27"/>
      <c r="NQ101" s="27">
        <v>0</v>
      </c>
      <c r="NT101" t="str">
        <f t="shared" si="211"/>
        <v>Dîner hôtel</v>
      </c>
      <c r="NV101" s="27">
        <f t="shared" si="212"/>
        <v>0</v>
      </c>
      <c r="NW101" s="65">
        <f t="shared" si="212"/>
        <v>0</v>
      </c>
      <c r="NZ101" t="str">
        <f t="shared" si="213"/>
        <v>Dîner hôtel</v>
      </c>
      <c r="OB101" s="27">
        <f t="shared" si="214"/>
        <v>0</v>
      </c>
      <c r="OC101" s="65">
        <f t="shared" si="214"/>
        <v>0</v>
      </c>
      <c r="OF101" t="str">
        <f t="shared" si="215"/>
        <v>Dîner hôtel</v>
      </c>
      <c r="OH101" s="27">
        <f t="shared" si="216"/>
        <v>0</v>
      </c>
      <c r="OI101" s="65">
        <f t="shared" si="216"/>
        <v>0</v>
      </c>
      <c r="OK101" t="s">
        <v>817</v>
      </c>
      <c r="OL101" s="25" t="s">
        <v>669</v>
      </c>
      <c r="ON101">
        <v>1200</v>
      </c>
      <c r="OO101" s="27">
        <v>0</v>
      </c>
      <c r="OQ101" t="s">
        <v>817</v>
      </c>
      <c r="OR101" t="str">
        <f t="shared" si="217"/>
        <v>hotel friendly koh jum</v>
      </c>
      <c r="OT101" s="27">
        <f t="shared" si="218"/>
        <v>1200</v>
      </c>
      <c r="OU101" s="65">
        <f t="shared" si="218"/>
        <v>0</v>
      </c>
      <c r="OW101" t="s">
        <v>817</v>
      </c>
      <c r="OX101" t="str">
        <f t="shared" si="219"/>
        <v>hotel friendly koh jum</v>
      </c>
      <c r="OZ101" s="27">
        <f t="shared" si="220"/>
        <v>1200</v>
      </c>
      <c r="PA101" s="65">
        <f t="shared" si="220"/>
        <v>0</v>
      </c>
      <c r="PC101" t="s">
        <v>817</v>
      </c>
      <c r="PD101" t="str">
        <f t="shared" si="221"/>
        <v>hotel friendly koh jum</v>
      </c>
      <c r="PF101" s="27">
        <f t="shared" si="222"/>
        <v>1200</v>
      </c>
      <c r="PG101" s="65">
        <f t="shared" si="222"/>
        <v>0</v>
      </c>
      <c r="PJ101" t="s">
        <v>298</v>
      </c>
      <c r="PP101" t="str">
        <f t="shared" si="223"/>
        <v>Déjeuner sur place</v>
      </c>
      <c r="PR101">
        <f t="shared" si="224"/>
        <v>0</v>
      </c>
      <c r="PS101">
        <f t="shared" si="224"/>
        <v>0</v>
      </c>
      <c r="PV101" t="str">
        <f t="shared" si="225"/>
        <v>Déjeuner sur place</v>
      </c>
      <c r="PX101">
        <f t="shared" si="226"/>
        <v>0</v>
      </c>
      <c r="PY101">
        <f t="shared" si="226"/>
        <v>0</v>
      </c>
      <c r="QB101" t="str">
        <f t="shared" si="227"/>
        <v>Déjeuner sur place</v>
      </c>
      <c r="QD101">
        <f t="shared" si="228"/>
        <v>0</v>
      </c>
      <c r="QE101">
        <f t="shared" si="228"/>
        <v>0</v>
      </c>
      <c r="QH101" t="s">
        <v>773</v>
      </c>
      <c r="QN101" t="str">
        <f t="shared" si="229"/>
        <v>Départ à 13h pour BKK</v>
      </c>
      <c r="QO101">
        <f t="shared" si="229"/>
        <v>0</v>
      </c>
      <c r="QP101">
        <f t="shared" si="229"/>
        <v>0</v>
      </c>
      <c r="QT101" t="str">
        <f t="shared" si="230"/>
        <v>Départ à 13h pour BKK</v>
      </c>
      <c r="QU101">
        <f t="shared" si="230"/>
        <v>0</v>
      </c>
      <c r="QV101">
        <f t="shared" si="231"/>
        <v>0</v>
      </c>
      <c r="QZ101" t="str">
        <f t="shared" si="232"/>
        <v>Départ à 13h pour BKK</v>
      </c>
      <c r="RA101">
        <f t="shared" si="232"/>
        <v>0</v>
      </c>
      <c r="RB101">
        <f t="shared" si="233"/>
        <v>0</v>
      </c>
      <c r="RD101" t="s">
        <v>818</v>
      </c>
      <c r="RE101">
        <v>1050</v>
      </c>
      <c r="RI101" t="str">
        <f t="shared" si="234"/>
        <v>khao sok jungle resort</v>
      </c>
      <c r="RJ101">
        <f t="shared" si="234"/>
        <v>1050</v>
      </c>
      <c r="RK101">
        <f t="shared" si="234"/>
        <v>0</v>
      </c>
      <c r="RN101" t="str">
        <f t="shared" si="235"/>
        <v>khao sok jungle resort</v>
      </c>
      <c r="RO101">
        <f t="shared" si="235"/>
        <v>1050</v>
      </c>
      <c r="RP101">
        <f t="shared" si="235"/>
        <v>0</v>
      </c>
      <c r="RS101" t="str">
        <f t="shared" si="236"/>
        <v>khao sok jungle resort</v>
      </c>
      <c r="RT101">
        <f t="shared" si="236"/>
        <v>1050</v>
      </c>
      <c r="RU101">
        <f t="shared" si="236"/>
        <v>0</v>
      </c>
      <c r="RW101" t="s">
        <v>576</v>
      </c>
      <c r="RX101" s="25"/>
      <c r="RY101" s="65"/>
      <c r="SA101">
        <f t="shared" si="237"/>
        <v>0</v>
      </c>
      <c r="SB101" t="str">
        <f t="shared" si="237"/>
        <v>Déjeuner food court airport</v>
      </c>
      <c r="SC101">
        <f t="shared" si="237"/>
        <v>0</v>
      </c>
      <c r="SD101">
        <f t="shared" si="237"/>
        <v>0</v>
      </c>
      <c r="SF101">
        <f t="shared" si="238"/>
        <v>0</v>
      </c>
      <c r="SG101" t="str">
        <f t="shared" si="238"/>
        <v>Déjeuner food court airport</v>
      </c>
      <c r="SH101">
        <f t="shared" si="238"/>
        <v>0</v>
      </c>
      <c r="SI101">
        <f t="shared" si="238"/>
        <v>0</v>
      </c>
      <c r="SK101">
        <f t="shared" si="239"/>
        <v>0</v>
      </c>
      <c r="SL101" t="str">
        <f t="shared" si="239"/>
        <v>Déjeuner food court airport</v>
      </c>
      <c r="SM101">
        <f t="shared" si="239"/>
        <v>0</v>
      </c>
      <c r="SN101">
        <f t="shared" si="239"/>
        <v>0</v>
      </c>
      <c r="SR101" t="s">
        <v>438</v>
      </c>
      <c r="SS101" s="65">
        <v>1200</v>
      </c>
      <c r="ST101" s="65"/>
      <c r="SW101" t="str">
        <f t="shared" si="240"/>
        <v>ban kang resort</v>
      </c>
      <c r="SX101">
        <f t="shared" si="240"/>
        <v>1200</v>
      </c>
      <c r="SY101">
        <f t="shared" si="240"/>
        <v>0</v>
      </c>
      <c r="TB101" t="str">
        <f t="shared" si="241"/>
        <v>ban kang resort</v>
      </c>
      <c r="TC101">
        <f t="shared" si="241"/>
        <v>1200</v>
      </c>
      <c r="TD101">
        <f t="shared" si="241"/>
        <v>0</v>
      </c>
      <c r="TG101" t="str">
        <f t="shared" si="242"/>
        <v>ban kang resort</v>
      </c>
      <c r="TH101">
        <f t="shared" si="242"/>
        <v>1200</v>
      </c>
      <c r="TI101">
        <f t="shared" si="242"/>
        <v>0</v>
      </c>
    </row>
    <row r="102" spans="2:529" x14ac:dyDescent="0.25">
      <c r="F102" s="27"/>
      <c r="G102" s="27"/>
      <c r="H102" s="27"/>
      <c r="AG102" s="26" t="s">
        <v>797</v>
      </c>
      <c r="AH102" s="26"/>
      <c r="AI102" s="72">
        <f>+(AJ92/8)+(($AH$111)/8)+(AI99/2)</f>
        <v>1528.5074112500001</v>
      </c>
      <c r="AJ102" s="65">
        <f>+AI102*$C$1</f>
        <v>59267.445182241179</v>
      </c>
      <c r="AK102" s="25"/>
      <c r="AM102" s="26" t="s">
        <v>797</v>
      </c>
      <c r="AN102" s="26"/>
      <c r="AO102" s="72">
        <f>+(AP92/8)+(($AH$111)/8)+(AO99/2)</f>
        <v>1352.8839587500001</v>
      </c>
      <c r="AP102" s="65"/>
      <c r="AQ102" s="65"/>
      <c r="AS102" s="26" t="s">
        <v>797</v>
      </c>
      <c r="AT102" s="26"/>
      <c r="AU102" s="72">
        <f>+(AV92/8)+(($AH$111)/8)+(AU99/2)</f>
        <v>1190.1555062500001</v>
      </c>
      <c r="AV102" s="65"/>
      <c r="AW102" s="65"/>
      <c r="AY102" s="26" t="s">
        <v>797</v>
      </c>
      <c r="AZ102" s="26"/>
      <c r="BA102" s="72">
        <f>+(BB92/8)+(($AH$111)/8)+(BA99/2)</f>
        <v>1027.4270537500001</v>
      </c>
      <c r="BB102" s="65"/>
      <c r="BC102" s="65"/>
      <c r="BE102" t="s">
        <v>819</v>
      </c>
      <c r="BI102" t="str">
        <f t="shared" si="149"/>
        <v/>
      </c>
      <c r="BJ102" t="str">
        <f t="shared" si="150"/>
        <v>Arrivée hôtel entre 16h30 et 17h</v>
      </c>
      <c r="BK102" s="27">
        <f t="shared" si="150"/>
        <v>0</v>
      </c>
      <c r="BL102" s="27">
        <f t="shared" si="150"/>
        <v>0</v>
      </c>
      <c r="BN102" t="str">
        <f t="shared" si="151"/>
        <v/>
      </c>
      <c r="BO102" t="str">
        <f t="shared" si="151"/>
        <v>Arrivée hôtel entre 16h30 et 17h</v>
      </c>
      <c r="BP102" s="27">
        <f t="shared" si="151"/>
        <v>0</v>
      </c>
      <c r="BQ102" s="27">
        <f t="shared" si="129"/>
        <v>0</v>
      </c>
      <c r="BS102" s="27" t="str">
        <f t="shared" si="152"/>
        <v/>
      </c>
      <c r="BT102" t="str">
        <f t="shared" si="152"/>
        <v>Arrivée hôtel entre 16h30 et 17h</v>
      </c>
      <c r="BU102" s="27">
        <f t="shared" si="152"/>
        <v>0</v>
      </c>
      <c r="BV102" s="27">
        <f t="shared" si="130"/>
        <v>0</v>
      </c>
      <c r="BX102" t="s">
        <v>355</v>
      </c>
      <c r="BY102" s="27"/>
      <c r="BZ102" s="27">
        <v>0</v>
      </c>
      <c r="CA102" s="65"/>
      <c r="CB102" t="str">
        <f t="shared" si="153"/>
        <v/>
      </c>
      <c r="CC102" t="str">
        <f t="shared" si="154"/>
        <v>Dîner le soir à l'hôtel ou à proximité</v>
      </c>
      <c r="CD102" s="27">
        <f t="shared" si="154"/>
        <v>0</v>
      </c>
      <c r="CE102" s="27">
        <f t="shared" si="154"/>
        <v>0</v>
      </c>
      <c r="CF102" s="27"/>
      <c r="CG102" t="str">
        <f t="shared" si="155"/>
        <v/>
      </c>
      <c r="CH102" t="str">
        <f t="shared" si="155"/>
        <v>Dîner le soir à l'hôtel ou à proximité</v>
      </c>
      <c r="CI102" s="27">
        <f t="shared" si="156"/>
        <v>0</v>
      </c>
      <c r="CJ102" s="27">
        <f t="shared" si="157"/>
        <v>0</v>
      </c>
      <c r="CK102" s="27"/>
      <c r="CL102" t="str">
        <f t="shared" si="158"/>
        <v/>
      </c>
      <c r="CM102" t="str">
        <f t="shared" si="158"/>
        <v>Dîner le soir à l'hôtel ou à proximité</v>
      </c>
      <c r="CN102" s="27">
        <f t="shared" si="158"/>
        <v>0</v>
      </c>
      <c r="CO102" s="27">
        <f t="shared" si="131"/>
        <v>0</v>
      </c>
      <c r="CP102" s="27"/>
      <c r="CQ102" t="s">
        <v>801</v>
      </c>
      <c r="CR102" t="s">
        <v>440</v>
      </c>
      <c r="CS102" s="27"/>
      <c r="CT102" s="27"/>
      <c r="CU102" s="65"/>
      <c r="CV102" t="str">
        <f t="shared" si="159"/>
        <v>J14</v>
      </c>
      <c r="CW102" t="str">
        <f t="shared" si="160"/>
        <v>Activités à la carte payables à part (voir desc.)</v>
      </c>
      <c r="CX102" s="27">
        <f t="shared" si="160"/>
        <v>0</v>
      </c>
      <c r="CY102" s="27">
        <f t="shared" si="160"/>
        <v>0</v>
      </c>
      <c r="DA102" t="str">
        <f t="shared" si="161"/>
        <v>J14</v>
      </c>
      <c r="DB102" t="str">
        <f t="shared" si="162"/>
        <v>Activités à la carte payables à part (voir desc.)</v>
      </c>
      <c r="DC102" s="27">
        <f t="shared" si="162"/>
        <v>0</v>
      </c>
      <c r="DD102" s="27">
        <f t="shared" si="162"/>
        <v>0</v>
      </c>
      <c r="DF102" t="str">
        <f t="shared" si="163"/>
        <v>J14</v>
      </c>
      <c r="DG102" t="str">
        <f t="shared" si="164"/>
        <v>Activités à la carte payables à part (voir desc.)</v>
      </c>
      <c r="DH102" s="27">
        <f t="shared" si="164"/>
        <v>0</v>
      </c>
      <c r="DI102" s="27">
        <f t="shared" si="164"/>
        <v>0</v>
      </c>
      <c r="DL102" t="s">
        <v>820</v>
      </c>
      <c r="DN102">
        <v>0</v>
      </c>
      <c r="DP102" t="str">
        <f t="shared" si="165"/>
        <v/>
      </c>
      <c r="DQ102" t="str">
        <f t="shared" si="166"/>
        <v>Dîner aéroport vientiane</v>
      </c>
      <c r="DR102" s="27">
        <f t="shared" si="166"/>
        <v>0</v>
      </c>
      <c r="DS102" s="27">
        <f t="shared" si="166"/>
        <v>0</v>
      </c>
      <c r="DU102" t="str">
        <f t="shared" si="167"/>
        <v/>
      </c>
      <c r="DV102" t="str">
        <f t="shared" si="167"/>
        <v>Dîner aéroport vientiane</v>
      </c>
      <c r="DW102" s="27">
        <f t="shared" si="167"/>
        <v>0</v>
      </c>
      <c r="DX102" s="27">
        <f t="shared" si="132"/>
        <v>0</v>
      </c>
      <c r="DZ102" t="str">
        <f t="shared" si="168"/>
        <v/>
      </c>
      <c r="EA102" t="str">
        <f t="shared" si="168"/>
        <v>Dîner aéroport vientiane</v>
      </c>
      <c r="EB102" s="27">
        <f t="shared" si="168"/>
        <v>0</v>
      </c>
      <c r="EC102" s="27">
        <f t="shared" si="133"/>
        <v>0</v>
      </c>
      <c r="EF102" s="26" t="s">
        <v>821</v>
      </c>
      <c r="EG102" s="72">
        <f>+(EH88/4)+(($EG$107)/4)+(EG95/2)</f>
        <v>2014.3451175</v>
      </c>
      <c r="EH102" s="65">
        <f t="shared" si="244"/>
        <v>78105.665664986431</v>
      </c>
      <c r="EK102" s="26" t="s">
        <v>821</v>
      </c>
      <c r="EL102" s="72">
        <f>+(EM88/4)+(($EG$107)/4)+(EL95/2)</f>
        <v>1733.7628124999999</v>
      </c>
      <c r="EM102" s="65"/>
      <c r="EP102" s="26" t="s">
        <v>821</v>
      </c>
      <c r="EQ102" s="72">
        <f>+(ER88/4)+(($EG$107)/4)+(EQ95/2)</f>
        <v>1478.9705074999999</v>
      </c>
      <c r="ER102" s="65">
        <f>+EQ102*$C$1</f>
        <v>57346.665664986424</v>
      </c>
      <c r="EU102" s="26" t="s">
        <v>821</v>
      </c>
      <c r="EV102" s="72">
        <f>+(EW88/4)+(($EG$107)/4)+(EV95/2)</f>
        <v>1224.1782025</v>
      </c>
      <c r="EW102" s="65"/>
      <c r="EZ102" t="s">
        <v>508</v>
      </c>
      <c r="FA102" s="27">
        <v>0</v>
      </c>
      <c r="FB102">
        <v>2600</v>
      </c>
      <c r="FD102" t="str">
        <f t="shared" si="169"/>
        <v/>
      </c>
      <c r="FE102" t="str">
        <f t="shared" si="170"/>
        <v>Départ 8h en van pour Kuang Si Falls (van 80 USD)</v>
      </c>
      <c r="FF102" s="27">
        <f t="shared" si="170"/>
        <v>0</v>
      </c>
      <c r="FG102" s="27">
        <f t="shared" si="170"/>
        <v>2600</v>
      </c>
      <c r="FI102" t="str">
        <f t="shared" si="171"/>
        <v/>
      </c>
      <c r="FJ102" t="str">
        <f t="shared" si="171"/>
        <v>Départ 8h en van pour Kuang Si Falls (van 80 USD)</v>
      </c>
      <c r="FK102" s="27">
        <f t="shared" si="171"/>
        <v>0</v>
      </c>
      <c r="FL102" s="27">
        <f t="shared" si="134"/>
        <v>2600</v>
      </c>
      <c r="FN102" t="str">
        <f t="shared" si="172"/>
        <v/>
      </c>
      <c r="FO102" t="str">
        <f t="shared" si="172"/>
        <v>Départ 8h en van pour Kuang Si Falls (van 80 USD)</v>
      </c>
      <c r="FP102" s="27">
        <f t="shared" si="172"/>
        <v>0</v>
      </c>
      <c r="FQ102" s="27">
        <f t="shared" si="135"/>
        <v>2600</v>
      </c>
      <c r="FS102" t="s">
        <v>508</v>
      </c>
      <c r="FT102" s="27">
        <v>0</v>
      </c>
      <c r="FU102">
        <v>2600</v>
      </c>
      <c r="FW102" t="str">
        <f t="shared" si="173"/>
        <v/>
      </c>
      <c r="FX102" t="str">
        <f t="shared" si="174"/>
        <v>Départ 8h en van pour Kuang Si Falls (van 80 USD)</v>
      </c>
      <c r="FY102" s="27">
        <f t="shared" si="174"/>
        <v>0</v>
      </c>
      <c r="FZ102" s="27">
        <f t="shared" si="174"/>
        <v>2600</v>
      </c>
      <c r="GB102" t="str">
        <f t="shared" si="175"/>
        <v/>
      </c>
      <c r="GC102" t="str">
        <f t="shared" si="175"/>
        <v>Départ 8h en van pour Kuang Si Falls (van 80 USD)</v>
      </c>
      <c r="GD102" s="27">
        <f t="shared" si="175"/>
        <v>0</v>
      </c>
      <c r="GE102" s="27">
        <f t="shared" si="136"/>
        <v>2600</v>
      </c>
      <c r="GG102" t="str">
        <f t="shared" si="176"/>
        <v/>
      </c>
      <c r="GH102" t="str">
        <f t="shared" si="176"/>
        <v>Départ 8h en van pour Kuang Si Falls (van 80 USD)</v>
      </c>
      <c r="GI102" s="27">
        <f t="shared" si="176"/>
        <v>0</v>
      </c>
      <c r="GJ102" s="27">
        <f t="shared" si="137"/>
        <v>2600</v>
      </c>
      <c r="GL102" t="s">
        <v>508</v>
      </c>
      <c r="GM102" s="27">
        <v>0</v>
      </c>
      <c r="GN102">
        <v>2600</v>
      </c>
      <c r="GP102" t="str">
        <f t="shared" si="177"/>
        <v/>
      </c>
      <c r="GQ102" t="str">
        <f t="shared" si="178"/>
        <v>Départ 8h en van pour Kuang Si Falls (van 80 USD)</v>
      </c>
      <c r="GR102" s="27">
        <f t="shared" si="178"/>
        <v>0</v>
      </c>
      <c r="GS102" s="27">
        <f t="shared" si="178"/>
        <v>2600</v>
      </c>
      <c r="GU102" t="str">
        <f t="shared" si="179"/>
        <v/>
      </c>
      <c r="GV102" t="str">
        <f t="shared" si="179"/>
        <v>Départ 8h en van pour Kuang Si Falls (van 80 USD)</v>
      </c>
      <c r="GW102" s="27">
        <f t="shared" si="179"/>
        <v>0</v>
      </c>
      <c r="GX102" s="27">
        <f t="shared" si="138"/>
        <v>2600</v>
      </c>
      <c r="GZ102" t="str">
        <f t="shared" si="180"/>
        <v/>
      </c>
      <c r="HA102" t="str">
        <f t="shared" si="180"/>
        <v>Départ 8h en van pour Kuang Si Falls (van 80 USD)</v>
      </c>
      <c r="HB102" s="27">
        <f t="shared" si="180"/>
        <v>0</v>
      </c>
      <c r="HC102" s="27">
        <f t="shared" si="139"/>
        <v>2600</v>
      </c>
      <c r="HD102" t="s">
        <v>664</v>
      </c>
      <c r="HE102" t="s">
        <v>590</v>
      </c>
      <c r="HI102" t="str">
        <f t="shared" si="181"/>
        <v>J12</v>
      </c>
      <c r="HJ102" t="str">
        <f t="shared" si="182"/>
        <v>Matinéee libre</v>
      </c>
      <c r="HK102">
        <f t="shared" si="182"/>
        <v>0</v>
      </c>
      <c r="HL102">
        <f t="shared" si="182"/>
        <v>0</v>
      </c>
      <c r="HN102" t="str">
        <f t="shared" si="183"/>
        <v>J12</v>
      </c>
      <c r="HO102" t="str">
        <f t="shared" si="183"/>
        <v>Matinéee libre</v>
      </c>
      <c r="HP102">
        <f t="shared" si="183"/>
        <v>0</v>
      </c>
      <c r="HQ102">
        <f t="shared" si="140"/>
        <v>0</v>
      </c>
      <c r="HS102" t="str">
        <f t="shared" si="184"/>
        <v>J12</v>
      </c>
      <c r="HT102" t="str">
        <f t="shared" si="184"/>
        <v>Matinéee libre</v>
      </c>
      <c r="HU102">
        <f t="shared" si="184"/>
        <v>0</v>
      </c>
      <c r="HV102">
        <f t="shared" si="141"/>
        <v>0</v>
      </c>
      <c r="HW102" t="s">
        <v>664</v>
      </c>
      <c r="HX102" t="s">
        <v>590</v>
      </c>
      <c r="IB102" t="str">
        <f t="shared" si="185"/>
        <v>J12</v>
      </c>
      <c r="IC102" t="str">
        <f t="shared" si="186"/>
        <v>Matinéee libre</v>
      </c>
      <c r="ID102">
        <f t="shared" si="186"/>
        <v>0</v>
      </c>
      <c r="IE102">
        <f t="shared" si="186"/>
        <v>0</v>
      </c>
      <c r="IG102" t="str">
        <f t="shared" si="187"/>
        <v>J12</v>
      </c>
      <c r="IH102" t="str">
        <f t="shared" si="188"/>
        <v>Matinéee libre</v>
      </c>
      <c r="II102">
        <f t="shared" si="188"/>
        <v>0</v>
      </c>
      <c r="IJ102">
        <f t="shared" si="188"/>
        <v>0</v>
      </c>
      <c r="IL102" t="str">
        <f t="shared" si="189"/>
        <v>J12</v>
      </c>
      <c r="IM102" t="str">
        <f t="shared" si="190"/>
        <v>Matinéee libre</v>
      </c>
      <c r="IN102">
        <f t="shared" si="190"/>
        <v>0</v>
      </c>
      <c r="IO102">
        <f t="shared" si="190"/>
        <v>0</v>
      </c>
      <c r="IR102" s="26" t="s">
        <v>720</v>
      </c>
      <c r="IS102" s="26"/>
      <c r="IT102" s="26"/>
      <c r="IU102" s="26"/>
      <c r="IV102" s="72">
        <f>+(+IV82+IV79+IV74+IV70+IV64+IV51+IV44+IV37+IV29+IV57)/$C$1</f>
        <v>362.60739999999998</v>
      </c>
      <c r="IW102" s="26"/>
      <c r="IZ102" s="26" t="s">
        <v>720</v>
      </c>
      <c r="JA102" s="26"/>
      <c r="JB102" s="26"/>
      <c r="JC102" s="26"/>
      <c r="JD102" s="72">
        <f>+(+JD82+JD79+JD74+JD70+JD64+JD51+JD44+JD37+JD29+JD57)/$C$1</f>
        <v>362.60739999999998</v>
      </c>
      <c r="JE102" s="26"/>
      <c r="JH102" s="26" t="s">
        <v>720</v>
      </c>
      <c r="JI102" s="26"/>
      <c r="JJ102" s="26"/>
      <c r="JK102" s="26"/>
      <c r="JL102" s="72">
        <f>+(+JL82+JL79+JL74+JL70+JL64+JL51+JL44+JL37+JL29+JL57)/$C$1</f>
        <v>362.60739999999998</v>
      </c>
      <c r="JM102" s="26"/>
      <c r="JP102" s="26" t="s">
        <v>720</v>
      </c>
      <c r="JQ102" s="26"/>
      <c r="JR102" s="26"/>
      <c r="JS102" s="26"/>
      <c r="JT102" s="72">
        <f>+(+JT82+JT79+JT74+JT70+JT64+JT51+JT44+JT37+JT29+JT57)/$C$1</f>
        <v>362.60739999999998</v>
      </c>
      <c r="JU102" s="26"/>
      <c r="JX102" s="26" t="s">
        <v>654</v>
      </c>
      <c r="JY102" s="26"/>
      <c r="JZ102" s="26"/>
      <c r="KA102" s="72">
        <v>0</v>
      </c>
      <c r="KB102" s="25"/>
      <c r="KD102" s="26" t="s">
        <v>654</v>
      </c>
      <c r="KE102" s="26"/>
      <c r="KF102" s="26"/>
      <c r="KG102" s="72">
        <v>0</v>
      </c>
      <c r="KJ102" s="26" t="s">
        <v>654</v>
      </c>
      <c r="KK102" s="26"/>
      <c r="KL102" s="26"/>
      <c r="KM102" s="72">
        <v>0</v>
      </c>
      <c r="KP102" s="26" t="s">
        <v>654</v>
      </c>
      <c r="KQ102" s="26"/>
      <c r="KR102" s="26"/>
      <c r="KS102" s="72">
        <v>0</v>
      </c>
      <c r="KV102" t="s">
        <v>308</v>
      </c>
      <c r="KX102" s="27">
        <v>500</v>
      </c>
      <c r="KY102" s="27">
        <v>500</v>
      </c>
      <c r="KZ102" s="27"/>
      <c r="LB102" t="s">
        <v>308</v>
      </c>
      <c r="LD102" s="27">
        <f t="shared" si="123"/>
        <v>500</v>
      </c>
      <c r="LE102" s="65">
        <f t="shared" si="123"/>
        <v>500</v>
      </c>
      <c r="LH102" t="str">
        <f t="shared" si="200"/>
        <v>Déjeuner plantation</v>
      </c>
      <c r="LJ102" s="27">
        <f t="shared" si="245"/>
        <v>500</v>
      </c>
      <c r="LK102" s="65">
        <f t="shared" si="245"/>
        <v>500</v>
      </c>
      <c r="LN102" t="str">
        <f t="shared" si="201"/>
        <v>Déjeuner plantation</v>
      </c>
      <c r="LP102" s="27">
        <f t="shared" si="246"/>
        <v>500</v>
      </c>
      <c r="LQ102" s="65">
        <f t="shared" si="246"/>
        <v>500</v>
      </c>
      <c r="LT102" t="s">
        <v>308</v>
      </c>
      <c r="LV102" s="27">
        <v>500</v>
      </c>
      <c r="LW102" s="27">
        <v>500</v>
      </c>
      <c r="LX102" s="27"/>
      <c r="LZ102" t="str">
        <f t="shared" si="202"/>
        <v>Déjeuner plantation</v>
      </c>
      <c r="MB102" s="27">
        <f t="shared" si="126"/>
        <v>500</v>
      </c>
      <c r="MC102" s="65">
        <f t="shared" si="126"/>
        <v>500</v>
      </c>
      <c r="MF102" t="str">
        <f t="shared" si="203"/>
        <v>Déjeuner plantation</v>
      </c>
      <c r="MH102" s="27">
        <f t="shared" si="247"/>
        <v>500</v>
      </c>
      <c r="MI102" s="65">
        <f t="shared" si="247"/>
        <v>500</v>
      </c>
      <c r="ML102" t="str">
        <f t="shared" si="204"/>
        <v>Déjeuner plantation</v>
      </c>
      <c r="MN102" s="27">
        <f t="shared" si="248"/>
        <v>500</v>
      </c>
      <c r="MO102" s="65">
        <f t="shared" si="248"/>
        <v>500</v>
      </c>
      <c r="MP102" t="s">
        <v>700</v>
      </c>
      <c r="MQ102" t="s">
        <v>462</v>
      </c>
      <c r="MS102" s="27"/>
      <c r="MT102" s="65">
        <v>7000</v>
      </c>
      <c r="MV102" t="s">
        <v>700</v>
      </c>
      <c r="MW102" t="str">
        <f t="shared" si="205"/>
        <v>Départ 7h de l'hôtel pour rejoindre plantation de café Suan Lahu (4h de route)</v>
      </c>
      <c r="MY102" s="27">
        <f t="shared" si="206"/>
        <v>0</v>
      </c>
      <c r="MZ102" s="65">
        <v>3500</v>
      </c>
      <c r="NB102" t="s">
        <v>700</v>
      </c>
      <c r="NC102" t="str">
        <f t="shared" si="207"/>
        <v>Départ 7h de l'hôtel pour rejoindre plantation de café Suan Lahu (4h de route)</v>
      </c>
      <c r="NE102" s="27">
        <f t="shared" si="208"/>
        <v>0</v>
      </c>
      <c r="NF102" s="65">
        <f t="shared" si="208"/>
        <v>3500</v>
      </c>
      <c r="NH102" t="s">
        <v>700</v>
      </c>
      <c r="NI102" t="str">
        <f t="shared" si="209"/>
        <v>Départ 7h de l'hôtel pour rejoindre plantation de café Suan Lahu (4h de route)</v>
      </c>
      <c r="NK102" s="27">
        <f t="shared" si="210"/>
        <v>0</v>
      </c>
      <c r="NL102" s="65">
        <f t="shared" si="210"/>
        <v>3500</v>
      </c>
      <c r="NN102" s="25" t="s">
        <v>822</v>
      </c>
      <c r="NP102" s="27"/>
      <c r="NQ102" s="27">
        <v>0</v>
      </c>
      <c r="NT102" t="str">
        <f t="shared" si="211"/>
        <v>Taxi hôtel à airport</v>
      </c>
      <c r="NV102" s="27">
        <f t="shared" si="212"/>
        <v>0</v>
      </c>
      <c r="NW102" s="65">
        <f t="shared" si="212"/>
        <v>0</v>
      </c>
      <c r="NZ102" t="str">
        <f t="shared" si="213"/>
        <v>Taxi hôtel à airport</v>
      </c>
      <c r="OB102" s="27">
        <f t="shared" si="214"/>
        <v>0</v>
      </c>
      <c r="OC102" s="65">
        <f t="shared" si="214"/>
        <v>0</v>
      </c>
      <c r="OF102" t="str">
        <f t="shared" si="215"/>
        <v>Taxi hôtel à airport</v>
      </c>
      <c r="OH102" s="27">
        <f t="shared" si="216"/>
        <v>0</v>
      </c>
      <c r="OI102" s="65">
        <f t="shared" si="216"/>
        <v>0</v>
      </c>
      <c r="OL102" s="25" t="s">
        <v>494</v>
      </c>
      <c r="OO102" s="27">
        <v>0</v>
      </c>
      <c r="OR102" t="str">
        <f t="shared" si="217"/>
        <v>déjeuner hôtel</v>
      </c>
      <c r="OT102" s="27">
        <f t="shared" si="218"/>
        <v>0</v>
      </c>
      <c r="OU102" s="65">
        <f t="shared" si="218"/>
        <v>0</v>
      </c>
      <c r="OX102" t="str">
        <f t="shared" si="219"/>
        <v>déjeuner hôtel</v>
      </c>
      <c r="OZ102" s="27">
        <f t="shared" si="220"/>
        <v>0</v>
      </c>
      <c r="PA102" s="65">
        <f t="shared" si="220"/>
        <v>0</v>
      </c>
      <c r="PD102" t="str">
        <f t="shared" si="221"/>
        <v>déjeuner hôtel</v>
      </c>
      <c r="PF102" s="27">
        <f t="shared" si="222"/>
        <v>0</v>
      </c>
      <c r="PG102" s="65">
        <f t="shared" si="222"/>
        <v>0</v>
      </c>
      <c r="PJ102" t="s">
        <v>823</v>
      </c>
      <c r="PP102" t="str">
        <f t="shared" si="223"/>
        <v xml:space="preserve">Après midi libre  </v>
      </c>
      <c r="PR102">
        <f t="shared" si="224"/>
        <v>0</v>
      </c>
      <c r="PS102">
        <f t="shared" si="224"/>
        <v>0</v>
      </c>
      <c r="PV102" t="str">
        <f t="shared" si="225"/>
        <v xml:space="preserve">Après midi libre  </v>
      </c>
      <c r="PX102">
        <f t="shared" si="226"/>
        <v>0</v>
      </c>
      <c r="PY102">
        <f t="shared" si="226"/>
        <v>0</v>
      </c>
      <c r="QB102" t="str">
        <f t="shared" si="227"/>
        <v xml:space="preserve">Après midi libre  </v>
      </c>
      <c r="QD102">
        <f t="shared" si="228"/>
        <v>0</v>
      </c>
      <c r="QE102">
        <f t="shared" si="228"/>
        <v>0</v>
      </c>
      <c r="QH102" t="s">
        <v>779</v>
      </c>
      <c r="QI102">
        <v>9</v>
      </c>
      <c r="QJ102">
        <v>9</v>
      </c>
      <c r="QN102" t="str">
        <f t="shared" si="229"/>
        <v>14h bateau bus klongs</v>
      </c>
      <c r="QO102">
        <f t="shared" si="229"/>
        <v>9</v>
      </c>
      <c r="QP102">
        <f t="shared" si="229"/>
        <v>9</v>
      </c>
      <c r="QT102" t="str">
        <f t="shared" si="230"/>
        <v>14h bateau bus klongs</v>
      </c>
      <c r="QU102">
        <f t="shared" si="230"/>
        <v>9</v>
      </c>
      <c r="QV102">
        <f t="shared" si="231"/>
        <v>9</v>
      </c>
      <c r="QZ102" t="str">
        <f t="shared" si="232"/>
        <v>14h bateau bus klongs</v>
      </c>
      <c r="RA102">
        <f t="shared" si="232"/>
        <v>9</v>
      </c>
      <c r="RB102">
        <f t="shared" si="233"/>
        <v>9</v>
      </c>
      <c r="RC102" t="s">
        <v>700</v>
      </c>
      <c r="RD102" t="s">
        <v>824</v>
      </c>
      <c r="RF102">
        <v>5955</v>
      </c>
      <c r="RH102" t="s">
        <v>700</v>
      </c>
      <c r="RI102" t="str">
        <f t="shared" si="234"/>
        <v>trek khao sok (déjeuner inclus)</v>
      </c>
      <c r="RJ102">
        <f t="shared" si="234"/>
        <v>0</v>
      </c>
      <c r="RK102">
        <v>4865</v>
      </c>
      <c r="RM102" t="s">
        <v>700</v>
      </c>
      <c r="RN102" t="str">
        <f t="shared" si="235"/>
        <v>trek khao sok (déjeuner inclus)</v>
      </c>
      <c r="RO102">
        <f t="shared" si="235"/>
        <v>0</v>
      </c>
      <c r="RP102">
        <v>3775</v>
      </c>
      <c r="RR102" t="s">
        <v>700</v>
      </c>
      <c r="RS102" t="str">
        <f t="shared" si="236"/>
        <v>trek khao sok (déjeuner inclus)</v>
      </c>
      <c r="RT102">
        <f t="shared" si="236"/>
        <v>0</v>
      </c>
      <c r="RU102">
        <v>2685</v>
      </c>
      <c r="RW102" t="s">
        <v>583</v>
      </c>
      <c r="RX102" s="25"/>
      <c r="RY102" s="65"/>
      <c r="SA102">
        <f t="shared" si="237"/>
        <v>0</v>
      </c>
      <c r="SB102" t="str">
        <f t="shared" si="237"/>
        <v>Départ à 14h30 pour Khao Yai arrivée 16h30</v>
      </c>
      <c r="SC102">
        <f t="shared" si="237"/>
        <v>0</v>
      </c>
      <c r="SD102">
        <f t="shared" si="237"/>
        <v>0</v>
      </c>
      <c r="SF102">
        <f t="shared" si="238"/>
        <v>0</v>
      </c>
      <c r="SG102" t="str">
        <f t="shared" si="238"/>
        <v>Départ à 14h30 pour Khao Yai arrivée 16h30</v>
      </c>
      <c r="SH102">
        <f t="shared" si="238"/>
        <v>0</v>
      </c>
      <c r="SI102">
        <f t="shared" si="238"/>
        <v>0</v>
      </c>
      <c r="SK102">
        <f t="shared" si="239"/>
        <v>0</v>
      </c>
      <c r="SL102" t="str">
        <f t="shared" si="239"/>
        <v>Départ à 14h30 pour Khao Yai arrivée 16h30</v>
      </c>
      <c r="SM102">
        <f t="shared" si="239"/>
        <v>0</v>
      </c>
      <c r="SN102">
        <f t="shared" si="239"/>
        <v>0</v>
      </c>
      <c r="SR102" t="s">
        <v>299</v>
      </c>
      <c r="SS102" s="65"/>
      <c r="ST102" s="65">
        <v>4500</v>
      </c>
      <c r="SW102" t="str">
        <f t="shared" si="240"/>
        <v>van à la journée</v>
      </c>
      <c r="SX102">
        <f t="shared" si="240"/>
        <v>0</v>
      </c>
      <c r="SY102">
        <f t="shared" si="240"/>
        <v>4500</v>
      </c>
      <c r="TB102" t="str">
        <f t="shared" si="241"/>
        <v>van à la journée</v>
      </c>
      <c r="TC102">
        <f t="shared" si="241"/>
        <v>0</v>
      </c>
      <c r="TD102">
        <f t="shared" si="241"/>
        <v>4500</v>
      </c>
      <c r="TG102" t="str">
        <f t="shared" si="242"/>
        <v>van à la journée</v>
      </c>
      <c r="TH102">
        <f t="shared" si="242"/>
        <v>0</v>
      </c>
      <c r="TI102">
        <f t="shared" si="242"/>
        <v>4500</v>
      </c>
    </row>
    <row r="103" spans="2:529" x14ac:dyDescent="0.25">
      <c r="F103" s="27"/>
      <c r="G103" s="27"/>
      <c r="H103" s="27"/>
      <c r="AG103" s="26"/>
      <c r="AH103" s="26" t="s">
        <v>825</v>
      </c>
      <c r="AI103" s="72">
        <f>+(AI102*2)-AI99</f>
        <v>2180.1548225000001</v>
      </c>
      <c r="AJ103" s="65">
        <f t="shared" ref="AJ103:AJ109" si="249">+AI103*$C$1</f>
        <v>84534.890364482359</v>
      </c>
      <c r="AK103" s="25"/>
      <c r="AM103" s="26"/>
      <c r="AN103" s="26" t="s">
        <v>825</v>
      </c>
      <c r="AO103" s="72">
        <f>+(AO102*2)-AO99</f>
        <v>1828.9079175000002</v>
      </c>
      <c r="AP103" s="65"/>
      <c r="AQ103" s="65"/>
      <c r="AS103" s="26"/>
      <c r="AT103" s="26" t="s">
        <v>825</v>
      </c>
      <c r="AU103" s="72">
        <f>+(AU102*2)-AU99</f>
        <v>1503.4510125000002</v>
      </c>
      <c r="AV103" s="65"/>
      <c r="AW103" s="65"/>
      <c r="AY103" s="26"/>
      <c r="AZ103" s="26" t="s">
        <v>825</v>
      </c>
      <c r="BA103" s="72">
        <f>+(BA102*2)-BA99</f>
        <v>1177.9941075000002</v>
      </c>
      <c r="BB103" s="65"/>
      <c r="BC103" s="65"/>
      <c r="BE103" t="s">
        <v>274</v>
      </c>
      <c r="BF103">
        <v>0</v>
      </c>
      <c r="BG103">
        <v>0</v>
      </c>
      <c r="BI103" t="str">
        <f t="shared" si="149"/>
        <v/>
      </c>
      <c r="BJ103" t="str">
        <f t="shared" si="150"/>
        <v>Déjeuner hôtel</v>
      </c>
      <c r="BK103" s="27">
        <f t="shared" si="150"/>
        <v>0</v>
      </c>
      <c r="BL103" s="27">
        <f t="shared" si="150"/>
        <v>0</v>
      </c>
      <c r="BN103" t="str">
        <f t="shared" si="151"/>
        <v/>
      </c>
      <c r="BO103" t="str">
        <f t="shared" si="151"/>
        <v>Déjeuner hôtel</v>
      </c>
      <c r="BP103" s="27">
        <f t="shared" si="151"/>
        <v>0</v>
      </c>
      <c r="BQ103" s="27">
        <f t="shared" si="129"/>
        <v>0</v>
      </c>
      <c r="BS103" s="27" t="str">
        <f t="shared" si="152"/>
        <v/>
      </c>
      <c r="BT103" t="str">
        <f t="shared" si="152"/>
        <v>Déjeuner hôtel</v>
      </c>
      <c r="BU103" s="27">
        <f t="shared" si="152"/>
        <v>0</v>
      </c>
      <c r="BV103" s="27">
        <f t="shared" si="130"/>
        <v>0</v>
      </c>
      <c r="BX103" t="s">
        <v>427</v>
      </c>
      <c r="BY103">
        <v>3700</v>
      </c>
      <c r="BZ103">
        <v>0</v>
      </c>
      <c r="CB103" t="str">
        <f t="shared" si="153"/>
        <v/>
      </c>
      <c r="CC103" t="str">
        <f t="shared" si="154"/>
        <v>Lanta miami resort</v>
      </c>
      <c r="CD103" s="27">
        <f t="shared" si="154"/>
        <v>3700</v>
      </c>
      <c r="CE103" s="27">
        <f t="shared" si="154"/>
        <v>0</v>
      </c>
      <c r="CF103"/>
      <c r="CG103" t="str">
        <f t="shared" si="155"/>
        <v/>
      </c>
      <c r="CH103" t="str">
        <f t="shared" si="155"/>
        <v>Lanta miami resort</v>
      </c>
      <c r="CI103" s="27">
        <f t="shared" si="156"/>
        <v>3700</v>
      </c>
      <c r="CJ103" s="27">
        <f t="shared" si="157"/>
        <v>0</v>
      </c>
      <c r="CL103" t="str">
        <f t="shared" si="158"/>
        <v/>
      </c>
      <c r="CM103" t="str">
        <f t="shared" si="158"/>
        <v>Lanta miami resort</v>
      </c>
      <c r="CN103" s="27">
        <f t="shared" si="158"/>
        <v>3700</v>
      </c>
      <c r="CO103" s="27">
        <f t="shared" si="131"/>
        <v>0</v>
      </c>
      <c r="CR103" t="s">
        <v>539</v>
      </c>
      <c r="CT103" s="27">
        <v>0</v>
      </c>
      <c r="CV103" t="str">
        <f t="shared" si="159"/>
        <v/>
      </c>
      <c r="CW103" t="str">
        <f t="shared" si="160"/>
        <v>Déjeuner à l'hôtel ou à proximité</v>
      </c>
      <c r="CX103" s="27">
        <f t="shared" si="160"/>
        <v>0</v>
      </c>
      <c r="CY103" s="27">
        <f t="shared" si="160"/>
        <v>0</v>
      </c>
      <c r="DA103" t="str">
        <f t="shared" si="161"/>
        <v/>
      </c>
      <c r="DB103" t="str">
        <f t="shared" si="162"/>
        <v>Déjeuner à l'hôtel ou à proximité</v>
      </c>
      <c r="DC103" s="27">
        <f t="shared" si="162"/>
        <v>0</v>
      </c>
      <c r="DD103" s="27">
        <f t="shared" si="162"/>
        <v>0</v>
      </c>
      <c r="DF103" t="str">
        <f t="shared" si="163"/>
        <v/>
      </c>
      <c r="DG103" t="str">
        <f t="shared" si="164"/>
        <v>Déjeuner à l'hôtel ou à proximité</v>
      </c>
      <c r="DH103" s="27">
        <f t="shared" si="164"/>
        <v>0</v>
      </c>
      <c r="DI103" s="27">
        <f t="shared" si="164"/>
        <v>0</v>
      </c>
      <c r="DK103" t="s">
        <v>700</v>
      </c>
      <c r="DL103" t="s">
        <v>275</v>
      </c>
      <c r="DN103">
        <v>0</v>
      </c>
      <c r="DP103" t="str">
        <f t="shared" si="165"/>
        <v>J13</v>
      </c>
      <c r="DQ103" t="str">
        <f t="shared" si="166"/>
        <v>Marché Thasadet + déjeuner barge</v>
      </c>
      <c r="DR103" s="27">
        <f t="shared" si="166"/>
        <v>0</v>
      </c>
      <c r="DS103" s="27">
        <f t="shared" si="166"/>
        <v>0</v>
      </c>
      <c r="DU103" t="str">
        <f t="shared" si="167"/>
        <v>J13</v>
      </c>
      <c r="DV103" t="str">
        <f t="shared" si="167"/>
        <v>Marché Thasadet + déjeuner barge</v>
      </c>
      <c r="DW103" s="27">
        <f t="shared" si="167"/>
        <v>0</v>
      </c>
      <c r="DX103" s="27">
        <f t="shared" si="132"/>
        <v>0</v>
      </c>
      <c r="DZ103" t="str">
        <f t="shared" si="168"/>
        <v>J13</v>
      </c>
      <c r="EA103" t="str">
        <f t="shared" si="168"/>
        <v>Marché Thasadet + déjeuner barge</v>
      </c>
      <c r="EB103" s="27">
        <f t="shared" si="168"/>
        <v>0</v>
      </c>
      <c r="EC103" s="27">
        <f t="shared" si="133"/>
        <v>0</v>
      </c>
      <c r="EF103" s="26" t="s">
        <v>806</v>
      </c>
      <c r="EG103" s="72">
        <f>+(EG102*2)-EG95</f>
        <v>3675.3672350000002</v>
      </c>
      <c r="EH103" s="65">
        <f t="shared" si="244"/>
        <v>142511.33132997286</v>
      </c>
      <c r="EK103" s="26" t="s">
        <v>806</v>
      </c>
      <c r="EL103" s="72">
        <f>+(EL102*2)-EL95</f>
        <v>3114.2026249999999</v>
      </c>
      <c r="EM103" s="65"/>
      <c r="EP103" s="26" t="s">
        <v>806</v>
      </c>
      <c r="EQ103" s="72">
        <f>+(EQ102*2)-EQ95</f>
        <v>2604.618015</v>
      </c>
      <c r="ER103" s="65">
        <f>+EQ103*$C$1</f>
        <v>100993.33132997286</v>
      </c>
      <c r="EU103" s="26" t="s">
        <v>806</v>
      </c>
      <c r="EV103" s="72">
        <f>+(EV102*2)-EV95</f>
        <v>2095.0334050000001</v>
      </c>
      <c r="EW103" s="65"/>
      <c r="EZ103" t="s">
        <v>514</v>
      </c>
      <c r="FA103" s="27">
        <v>120</v>
      </c>
      <c r="FB103" s="27">
        <v>0</v>
      </c>
      <c r="FC103" s="27"/>
      <c r="FD103" t="str">
        <f t="shared" si="169"/>
        <v/>
      </c>
      <c r="FE103" t="str">
        <f t="shared" si="170"/>
        <v>entrée cascades</v>
      </c>
      <c r="FF103" s="27">
        <f t="shared" si="170"/>
        <v>120</v>
      </c>
      <c r="FG103" s="27">
        <f t="shared" si="170"/>
        <v>0</v>
      </c>
      <c r="FI103" t="str">
        <f t="shared" si="171"/>
        <v/>
      </c>
      <c r="FJ103" t="str">
        <f t="shared" si="171"/>
        <v>entrée cascades</v>
      </c>
      <c r="FK103" s="27">
        <f t="shared" si="171"/>
        <v>120</v>
      </c>
      <c r="FL103" s="27">
        <f t="shared" si="134"/>
        <v>0</v>
      </c>
      <c r="FN103" t="str">
        <f t="shared" si="172"/>
        <v/>
      </c>
      <c r="FO103" t="str">
        <f t="shared" si="172"/>
        <v>entrée cascades</v>
      </c>
      <c r="FP103" s="27">
        <f t="shared" si="172"/>
        <v>120</v>
      </c>
      <c r="FQ103" s="27">
        <f t="shared" si="135"/>
        <v>0</v>
      </c>
      <c r="FS103" t="s">
        <v>514</v>
      </c>
      <c r="FT103" s="27">
        <v>120</v>
      </c>
      <c r="FU103" s="27">
        <v>0</v>
      </c>
      <c r="FW103" t="str">
        <f t="shared" si="173"/>
        <v/>
      </c>
      <c r="FX103" t="str">
        <f t="shared" si="174"/>
        <v>entrée cascades</v>
      </c>
      <c r="FY103" s="27">
        <f t="shared" si="174"/>
        <v>120</v>
      </c>
      <c r="FZ103" s="27">
        <f t="shared" si="174"/>
        <v>0</v>
      </c>
      <c r="GB103" t="str">
        <f t="shared" si="175"/>
        <v/>
      </c>
      <c r="GC103" t="str">
        <f t="shared" si="175"/>
        <v>entrée cascades</v>
      </c>
      <c r="GD103" s="27">
        <f t="shared" si="175"/>
        <v>120</v>
      </c>
      <c r="GE103" s="27">
        <f t="shared" si="136"/>
        <v>0</v>
      </c>
      <c r="GG103" t="str">
        <f t="shared" si="176"/>
        <v/>
      </c>
      <c r="GH103" t="str">
        <f t="shared" si="176"/>
        <v>entrée cascades</v>
      </c>
      <c r="GI103" s="27">
        <f t="shared" si="176"/>
        <v>120</v>
      </c>
      <c r="GJ103" s="27">
        <f t="shared" si="137"/>
        <v>0</v>
      </c>
      <c r="GL103" t="s">
        <v>514</v>
      </c>
      <c r="GM103" s="27">
        <v>120</v>
      </c>
      <c r="GN103" s="27">
        <v>0</v>
      </c>
      <c r="GP103" t="str">
        <f t="shared" si="177"/>
        <v/>
      </c>
      <c r="GQ103" t="str">
        <f t="shared" si="178"/>
        <v>entrée cascades</v>
      </c>
      <c r="GR103" s="27">
        <f t="shared" si="178"/>
        <v>120</v>
      </c>
      <c r="GS103" s="27">
        <f t="shared" si="178"/>
        <v>0</v>
      </c>
      <c r="GU103" t="str">
        <f t="shared" si="179"/>
        <v/>
      </c>
      <c r="GV103" t="str">
        <f t="shared" si="179"/>
        <v>entrée cascades</v>
      </c>
      <c r="GW103" s="27">
        <f t="shared" si="179"/>
        <v>120</v>
      </c>
      <c r="GX103" s="27">
        <f t="shared" si="138"/>
        <v>0</v>
      </c>
      <c r="GZ103" t="str">
        <f t="shared" si="180"/>
        <v/>
      </c>
      <c r="HA103" t="str">
        <f t="shared" si="180"/>
        <v>entrée cascades</v>
      </c>
      <c r="HB103" s="27">
        <f t="shared" si="180"/>
        <v>120</v>
      </c>
      <c r="HC103" s="27">
        <f t="shared" si="139"/>
        <v>0</v>
      </c>
      <c r="HE103" t="s">
        <v>599</v>
      </c>
      <c r="HG103" s="27">
        <v>0</v>
      </c>
      <c r="HI103" t="str">
        <f t="shared" si="181"/>
        <v/>
      </c>
      <c r="HJ103" t="str">
        <f t="shared" si="182"/>
        <v>Déjeuner bord du Mékong</v>
      </c>
      <c r="HK103">
        <f t="shared" si="182"/>
        <v>0</v>
      </c>
      <c r="HL103">
        <f t="shared" si="182"/>
        <v>0</v>
      </c>
      <c r="HN103" t="str">
        <f t="shared" si="183"/>
        <v/>
      </c>
      <c r="HO103" t="str">
        <f t="shared" si="183"/>
        <v>Déjeuner bord du Mékong</v>
      </c>
      <c r="HP103">
        <f t="shared" si="183"/>
        <v>0</v>
      </c>
      <c r="HQ103">
        <f t="shared" si="140"/>
        <v>0</v>
      </c>
      <c r="HS103" t="str">
        <f t="shared" si="184"/>
        <v/>
      </c>
      <c r="HT103" t="str">
        <f t="shared" si="184"/>
        <v>Déjeuner bord du Mékong</v>
      </c>
      <c r="HU103">
        <f t="shared" si="184"/>
        <v>0</v>
      </c>
      <c r="HV103">
        <f t="shared" si="141"/>
        <v>0</v>
      </c>
      <c r="HX103" t="s">
        <v>599</v>
      </c>
      <c r="HZ103" s="27">
        <v>0</v>
      </c>
      <c r="IB103" t="str">
        <f t="shared" si="185"/>
        <v/>
      </c>
      <c r="IC103" t="str">
        <f t="shared" si="186"/>
        <v>Déjeuner bord du Mékong</v>
      </c>
      <c r="ID103">
        <f t="shared" si="186"/>
        <v>0</v>
      </c>
      <c r="IE103">
        <f t="shared" si="186"/>
        <v>0</v>
      </c>
      <c r="IG103" t="str">
        <f t="shared" si="187"/>
        <v/>
      </c>
      <c r="IH103" t="str">
        <f t="shared" si="188"/>
        <v>Déjeuner bord du Mékong</v>
      </c>
      <c r="II103">
        <f t="shared" si="188"/>
        <v>0</v>
      </c>
      <c r="IJ103">
        <f t="shared" si="188"/>
        <v>0</v>
      </c>
      <c r="IL103" t="str">
        <f t="shared" si="189"/>
        <v/>
      </c>
      <c r="IM103" t="str">
        <f t="shared" si="190"/>
        <v>Déjeuner bord du Mékong</v>
      </c>
      <c r="IN103">
        <f t="shared" si="190"/>
        <v>0</v>
      </c>
      <c r="IO103">
        <f t="shared" si="190"/>
        <v>0</v>
      </c>
      <c r="IR103" s="26" t="s">
        <v>727</v>
      </c>
      <c r="IS103" s="26"/>
      <c r="IT103" s="26"/>
      <c r="IU103" s="26"/>
      <c r="IV103" s="72">
        <f>+IV92-IV102</f>
        <v>120.15561000000002</v>
      </c>
      <c r="IW103" s="26"/>
      <c r="IZ103" s="26" t="s">
        <v>727</v>
      </c>
      <c r="JA103" s="26"/>
      <c r="JB103" s="26"/>
      <c r="JC103" s="26"/>
      <c r="JD103" s="72">
        <f>+JD92-JD102</f>
        <v>120.15561000000002</v>
      </c>
      <c r="JE103" s="26"/>
      <c r="JH103" s="26" t="s">
        <v>727</v>
      </c>
      <c r="JI103" s="26"/>
      <c r="JJ103" s="26"/>
      <c r="JK103" s="26"/>
      <c r="JL103" s="72">
        <f>+JL92-JL102</f>
        <v>120.15561000000002</v>
      </c>
      <c r="JM103" s="26"/>
      <c r="JP103" s="26" t="s">
        <v>727</v>
      </c>
      <c r="JQ103" s="26"/>
      <c r="JR103" s="26"/>
      <c r="JS103" s="26"/>
      <c r="JT103" s="72">
        <f>+JT92-JT102</f>
        <v>120.15561000000002</v>
      </c>
      <c r="JU103" s="26"/>
      <c r="JX103" s="26" t="s">
        <v>663</v>
      </c>
      <c r="JY103" s="26"/>
      <c r="JZ103" s="26" t="s">
        <v>25</v>
      </c>
      <c r="KA103" s="72">
        <f>+KA102+KA100+(JZ111*KA105)+(JZ110*(KA105/2))</f>
        <v>7721.4228399999993</v>
      </c>
      <c r="KB103" s="25"/>
      <c r="KD103" s="26" t="s">
        <v>663</v>
      </c>
      <c r="KE103" s="26"/>
      <c r="KF103" s="26" t="s">
        <v>25</v>
      </c>
      <c r="KG103" s="72">
        <f>+KG102+KG100+(KF111*KG105)+(KF110*(KG105/2))</f>
        <v>6374.9785199999997</v>
      </c>
      <c r="KJ103" s="26" t="s">
        <v>663</v>
      </c>
      <c r="KK103" s="26"/>
      <c r="KL103" s="26" t="s">
        <v>25</v>
      </c>
      <c r="KM103" s="72">
        <f>+KM102+KM100+(KL111*KM105)+(KL110*(KM105/2))</f>
        <v>5054.3242</v>
      </c>
      <c r="KP103" s="26" t="s">
        <v>663</v>
      </c>
      <c r="KQ103" s="26"/>
      <c r="KR103" s="26" t="s">
        <v>25</v>
      </c>
      <c r="KS103" s="72">
        <f>+KS102+KS100+(KR111*KS105)+(KR110*(KS105/2))</f>
        <v>3733.6698799999999</v>
      </c>
      <c r="KV103" t="s">
        <v>478</v>
      </c>
      <c r="KX103" s="27"/>
      <c r="KY103" s="27"/>
      <c r="KZ103" s="27"/>
      <c r="LB103" t="s">
        <v>478</v>
      </c>
      <c r="LD103" s="27">
        <f t="shared" si="123"/>
        <v>0</v>
      </c>
      <c r="LE103" s="65">
        <f t="shared" si="123"/>
        <v>0</v>
      </c>
      <c r="LH103" t="str">
        <f t="shared" si="200"/>
        <v>Visite village de 15à 16h</v>
      </c>
      <c r="LJ103" s="27">
        <f t="shared" si="245"/>
        <v>0</v>
      </c>
      <c r="LK103" s="65">
        <f t="shared" si="245"/>
        <v>0</v>
      </c>
      <c r="LN103" t="str">
        <f t="shared" si="201"/>
        <v>Visite village de 15à 16h</v>
      </c>
      <c r="LP103" s="27">
        <f t="shared" si="246"/>
        <v>0</v>
      </c>
      <c r="LQ103" s="65">
        <f t="shared" si="246"/>
        <v>0</v>
      </c>
      <c r="LT103" t="s">
        <v>478</v>
      </c>
      <c r="LV103" s="27"/>
      <c r="LW103" s="27"/>
      <c r="LX103" s="27"/>
      <c r="LZ103" t="str">
        <f t="shared" si="202"/>
        <v>Visite village de 15à 16h</v>
      </c>
      <c r="MB103" s="27">
        <f t="shared" si="126"/>
        <v>0</v>
      </c>
      <c r="MC103" s="65">
        <f t="shared" si="126"/>
        <v>0</v>
      </c>
      <c r="MF103" t="str">
        <f t="shared" si="203"/>
        <v>Visite village de 15à 16h</v>
      </c>
      <c r="MH103" s="27">
        <f t="shared" si="247"/>
        <v>0</v>
      </c>
      <c r="MI103" s="65">
        <f t="shared" si="247"/>
        <v>0</v>
      </c>
      <c r="ML103" t="str">
        <f t="shared" si="204"/>
        <v>Visite village de 15à 16h</v>
      </c>
      <c r="MN103" s="27">
        <f t="shared" si="248"/>
        <v>0</v>
      </c>
      <c r="MO103" s="65">
        <f t="shared" si="248"/>
        <v>0</v>
      </c>
      <c r="MQ103" t="s">
        <v>308</v>
      </c>
      <c r="MS103" s="27">
        <v>500</v>
      </c>
      <c r="MT103" s="27">
        <v>500</v>
      </c>
      <c r="MW103" t="str">
        <f t="shared" si="205"/>
        <v>Déjeuner plantation</v>
      </c>
      <c r="MY103" s="27">
        <f t="shared" si="206"/>
        <v>500</v>
      </c>
      <c r="MZ103" s="65">
        <f t="shared" si="206"/>
        <v>500</v>
      </c>
      <c r="NC103" t="str">
        <f t="shared" si="207"/>
        <v>Déjeuner plantation</v>
      </c>
      <c r="NE103" s="27">
        <f t="shared" si="208"/>
        <v>500</v>
      </c>
      <c r="NF103" s="65">
        <f t="shared" si="208"/>
        <v>500</v>
      </c>
      <c r="NI103" t="str">
        <f t="shared" si="209"/>
        <v>Déjeuner plantation</v>
      </c>
      <c r="NK103" s="27">
        <f t="shared" si="210"/>
        <v>500</v>
      </c>
      <c r="NL103" s="65">
        <f t="shared" si="210"/>
        <v>500</v>
      </c>
      <c r="NM103" t="s">
        <v>801</v>
      </c>
      <c r="NN103" s="25" t="s">
        <v>733</v>
      </c>
      <c r="NP103" s="27"/>
      <c r="NQ103" s="27"/>
      <c r="NS103" t="s">
        <v>801</v>
      </c>
      <c r="NT103" t="str">
        <f t="shared" si="211"/>
        <v>activités libres</v>
      </c>
      <c r="NV103" s="27">
        <f t="shared" si="212"/>
        <v>0</v>
      </c>
      <c r="NW103" s="65">
        <f t="shared" si="212"/>
        <v>0</v>
      </c>
      <c r="NY103" t="s">
        <v>801</v>
      </c>
      <c r="NZ103" t="str">
        <f t="shared" si="213"/>
        <v>activités libres</v>
      </c>
      <c r="OB103" s="27">
        <f t="shared" si="214"/>
        <v>0</v>
      </c>
      <c r="OC103" s="65">
        <f t="shared" si="214"/>
        <v>0</v>
      </c>
      <c r="OE103" t="s">
        <v>801</v>
      </c>
      <c r="OF103" t="str">
        <f t="shared" si="215"/>
        <v>activités libres</v>
      </c>
      <c r="OH103" s="27">
        <f t="shared" si="216"/>
        <v>0</v>
      </c>
      <c r="OI103" s="65">
        <f t="shared" si="216"/>
        <v>0</v>
      </c>
      <c r="OL103" s="25" t="s">
        <v>685</v>
      </c>
      <c r="OO103" s="27">
        <v>0</v>
      </c>
      <c r="OR103" t="str">
        <f t="shared" si="217"/>
        <v>dîner hôtel</v>
      </c>
      <c r="OT103" s="27">
        <f t="shared" si="218"/>
        <v>0</v>
      </c>
      <c r="OU103" s="65">
        <f t="shared" si="218"/>
        <v>0</v>
      </c>
      <c r="OX103" t="str">
        <f t="shared" si="219"/>
        <v>dîner hôtel</v>
      </c>
      <c r="OZ103" s="27">
        <f t="shared" si="220"/>
        <v>0</v>
      </c>
      <c r="PA103" s="65">
        <f t="shared" si="220"/>
        <v>0</v>
      </c>
      <c r="PD103" t="str">
        <f t="shared" si="221"/>
        <v>dîner hôtel</v>
      </c>
      <c r="PF103" s="27">
        <f t="shared" si="222"/>
        <v>0</v>
      </c>
      <c r="PG103" s="65">
        <f t="shared" si="222"/>
        <v>0</v>
      </c>
      <c r="PJ103" t="s">
        <v>826</v>
      </c>
      <c r="PM103">
        <v>2500</v>
      </c>
      <c r="PP103" t="str">
        <f t="shared" si="223"/>
        <v>Van pour aéroport</v>
      </c>
      <c r="PR103">
        <f t="shared" si="224"/>
        <v>0</v>
      </c>
      <c r="PS103">
        <f t="shared" si="224"/>
        <v>2500</v>
      </c>
      <c r="PV103" t="str">
        <f t="shared" si="225"/>
        <v>Van pour aéroport</v>
      </c>
      <c r="PX103">
        <f t="shared" si="226"/>
        <v>0</v>
      </c>
      <c r="PY103">
        <f t="shared" si="226"/>
        <v>2500</v>
      </c>
      <c r="QB103" t="str">
        <f t="shared" si="227"/>
        <v>Van pour aéroport</v>
      </c>
      <c r="QD103">
        <f t="shared" si="228"/>
        <v>0</v>
      </c>
      <c r="QE103">
        <f t="shared" si="228"/>
        <v>2500</v>
      </c>
      <c r="QH103" t="s">
        <v>786</v>
      </c>
      <c r="QI103">
        <v>200</v>
      </c>
      <c r="QN103" t="str">
        <f t="shared" si="229"/>
        <v>Jim thompson house de 14h30 à 16h</v>
      </c>
      <c r="QO103">
        <f t="shared" si="229"/>
        <v>200</v>
      </c>
      <c r="QP103">
        <f t="shared" si="229"/>
        <v>0</v>
      </c>
      <c r="QT103" t="str">
        <f>+QN103</f>
        <v>Jim thompson house de 14h30 à 16h</v>
      </c>
      <c r="QU103">
        <f>+QO103</f>
        <v>200</v>
      </c>
      <c r="QV103">
        <f>+QP103</f>
        <v>0</v>
      </c>
      <c r="QZ103" t="str">
        <f>+QT103</f>
        <v>Jim thompson house de 14h30 à 16h</v>
      </c>
      <c r="RA103">
        <f>+QU103</f>
        <v>200</v>
      </c>
      <c r="RB103">
        <f>+QV103</f>
        <v>0</v>
      </c>
      <c r="RD103" t="s">
        <v>818</v>
      </c>
      <c r="RE103">
        <v>1050</v>
      </c>
      <c r="RI103" t="str">
        <f t="shared" si="234"/>
        <v>khao sok jungle resort</v>
      </c>
      <c r="RJ103">
        <f t="shared" si="234"/>
        <v>1050</v>
      </c>
      <c r="RK103">
        <f t="shared" si="234"/>
        <v>0</v>
      </c>
      <c r="RN103" t="str">
        <f t="shared" si="235"/>
        <v>khao sok jungle resort</v>
      </c>
      <c r="RO103">
        <f t="shared" si="235"/>
        <v>1050</v>
      </c>
      <c r="RP103">
        <f t="shared" si="235"/>
        <v>0</v>
      </c>
      <c r="RS103" t="str">
        <f t="shared" si="236"/>
        <v>khao sok jungle resort</v>
      </c>
      <c r="RT103">
        <f t="shared" si="236"/>
        <v>1050</v>
      </c>
      <c r="RU103">
        <f t="shared" si="236"/>
        <v>0</v>
      </c>
      <c r="RW103" t="s">
        <v>591</v>
      </c>
      <c r="RX103">
        <v>1800</v>
      </c>
      <c r="RY103" s="27"/>
      <c r="SA103">
        <f t="shared" si="237"/>
        <v>0</v>
      </c>
      <c r="SB103" t="str">
        <f t="shared" si="237"/>
        <v>Hotel jungle house khao yai</v>
      </c>
      <c r="SC103">
        <f t="shared" si="237"/>
        <v>1800</v>
      </c>
      <c r="SD103">
        <f t="shared" si="237"/>
        <v>0</v>
      </c>
      <c r="SF103">
        <f t="shared" si="238"/>
        <v>0</v>
      </c>
      <c r="SG103" t="str">
        <f t="shared" si="238"/>
        <v>Hotel jungle house khao yai</v>
      </c>
      <c r="SH103">
        <f t="shared" si="238"/>
        <v>1800</v>
      </c>
      <c r="SI103">
        <f t="shared" si="238"/>
        <v>0</v>
      </c>
      <c r="SK103">
        <f t="shared" si="239"/>
        <v>0</v>
      </c>
      <c r="SL103" t="str">
        <f t="shared" si="239"/>
        <v>Hotel jungle house khao yai</v>
      </c>
      <c r="SM103">
        <f t="shared" si="239"/>
        <v>1800</v>
      </c>
      <c r="SN103">
        <f t="shared" si="239"/>
        <v>0</v>
      </c>
      <c r="SQ103" t="s">
        <v>700</v>
      </c>
      <c r="SR103" t="s">
        <v>455</v>
      </c>
      <c r="SV103" t="s">
        <v>700</v>
      </c>
      <c r="SW103" t="str">
        <f t="shared" si="240"/>
        <v>Offrandes aux moines à 6h</v>
      </c>
      <c r="SX103">
        <f t="shared" si="240"/>
        <v>0</v>
      </c>
      <c r="SY103">
        <f t="shared" si="240"/>
        <v>0</v>
      </c>
      <c r="TA103" t="s">
        <v>700</v>
      </c>
      <c r="TB103" t="str">
        <f t="shared" si="241"/>
        <v>Offrandes aux moines à 6h</v>
      </c>
      <c r="TC103">
        <f t="shared" si="241"/>
        <v>0</v>
      </c>
      <c r="TD103">
        <f t="shared" si="241"/>
        <v>0</v>
      </c>
      <c r="TF103" t="s">
        <v>700</v>
      </c>
      <c r="TG103" t="str">
        <f t="shared" si="242"/>
        <v>Offrandes aux moines à 6h</v>
      </c>
      <c r="TH103">
        <f t="shared" si="242"/>
        <v>0</v>
      </c>
      <c r="TI103">
        <f t="shared" si="242"/>
        <v>0</v>
      </c>
    </row>
    <row r="104" spans="2:529" x14ac:dyDescent="0.25">
      <c r="AG104" s="26" t="s">
        <v>812</v>
      </c>
      <c r="AH104" s="26"/>
      <c r="AI104" s="72">
        <f>+(AJ92/6)+(($AH$111)/6)+(AI99/2)</f>
        <v>1891.8665483333334</v>
      </c>
      <c r="AJ104" s="65">
        <f t="shared" si="249"/>
        <v>73356.593576321568</v>
      </c>
      <c r="AK104" s="25"/>
      <c r="AM104" s="26" t="s">
        <v>812</v>
      </c>
      <c r="AN104" s="26"/>
      <c r="AO104" s="72">
        <f>+(AP92/6)+(($AH$111)/6)+(AO99/2)</f>
        <v>1657.701945</v>
      </c>
      <c r="AP104" s="65">
        <f>+AO104*$C$1</f>
        <v>64276.926909654903</v>
      </c>
      <c r="AQ104" s="65"/>
      <c r="AS104" s="26" t="s">
        <v>812</v>
      </c>
      <c r="AT104" s="26"/>
      <c r="AU104" s="72">
        <f>+(AV92/6)+(($AH$111)/6)+(AU99/2)</f>
        <v>1440.730675</v>
      </c>
      <c r="AV104" s="65"/>
      <c r="AW104" s="65"/>
      <c r="AY104" s="26" t="s">
        <v>812</v>
      </c>
      <c r="AZ104" s="26"/>
      <c r="BA104" s="72">
        <f>+(BB92/6)+(($AH$111)/6)+(BA99/2)</f>
        <v>1223.759405</v>
      </c>
      <c r="BB104" s="65"/>
      <c r="BC104" s="65"/>
      <c r="BE104" t="s">
        <v>419</v>
      </c>
      <c r="BF104">
        <v>0</v>
      </c>
      <c r="BG104">
        <v>0</v>
      </c>
      <c r="BI104" t="str">
        <f t="shared" si="149"/>
        <v/>
      </c>
      <c r="BJ104" t="str">
        <f t="shared" si="150"/>
        <v>Dîner hôtel ou environs</v>
      </c>
      <c r="BK104" s="27">
        <f t="shared" si="150"/>
        <v>0</v>
      </c>
      <c r="BL104" s="27">
        <f t="shared" si="150"/>
        <v>0</v>
      </c>
      <c r="BN104" t="str">
        <f t="shared" si="151"/>
        <v/>
      </c>
      <c r="BO104" t="str">
        <f t="shared" si="151"/>
        <v>Dîner hôtel ou environs</v>
      </c>
      <c r="BP104" s="27">
        <f t="shared" si="151"/>
        <v>0</v>
      </c>
      <c r="BQ104" s="27">
        <f t="shared" si="129"/>
        <v>0</v>
      </c>
      <c r="BS104" s="27" t="str">
        <f t="shared" si="152"/>
        <v/>
      </c>
      <c r="BT104" t="str">
        <f t="shared" si="152"/>
        <v>Dîner hôtel ou environs</v>
      </c>
      <c r="BU104" s="27">
        <f t="shared" si="152"/>
        <v>0</v>
      </c>
      <c r="BV104" s="27">
        <f t="shared" si="130"/>
        <v>0</v>
      </c>
      <c r="BW104" t="s">
        <v>801</v>
      </c>
      <c r="BX104" t="s">
        <v>472</v>
      </c>
      <c r="BY104" s="27"/>
      <c r="BZ104" s="27"/>
      <c r="CA104" s="65"/>
      <c r="CB104" t="str">
        <f t="shared" si="153"/>
        <v>J14</v>
      </c>
      <c r="CC104" t="str">
        <f t="shared" si="154"/>
        <v xml:space="preserve">Matin : libre jusqu'à 10h </v>
      </c>
      <c r="CD104" s="27">
        <f t="shared" si="154"/>
        <v>0</v>
      </c>
      <c r="CE104" s="27">
        <f t="shared" si="154"/>
        <v>0</v>
      </c>
      <c r="CF104" s="27"/>
      <c r="CG104" t="str">
        <f t="shared" si="155"/>
        <v>J14</v>
      </c>
      <c r="CH104" t="str">
        <f t="shared" si="155"/>
        <v xml:space="preserve">Matin : libre jusqu'à 10h </v>
      </c>
      <c r="CI104" s="27">
        <f t="shared" si="156"/>
        <v>0</v>
      </c>
      <c r="CJ104" s="27">
        <f t="shared" si="157"/>
        <v>0</v>
      </c>
      <c r="CK104" s="27"/>
      <c r="CL104" t="str">
        <f t="shared" si="158"/>
        <v>J14</v>
      </c>
      <c r="CM104" t="str">
        <f t="shared" si="158"/>
        <v xml:space="preserve">Matin : libre jusqu'à 10h </v>
      </c>
      <c r="CN104" s="27">
        <f t="shared" si="158"/>
        <v>0</v>
      </c>
      <c r="CO104" s="27">
        <f t="shared" si="131"/>
        <v>0</v>
      </c>
      <c r="CP104" s="27"/>
      <c r="CR104" t="s">
        <v>355</v>
      </c>
      <c r="CS104" s="27"/>
      <c r="CT104" s="27">
        <v>0</v>
      </c>
      <c r="CU104" s="65"/>
      <c r="CV104" t="str">
        <f t="shared" si="159"/>
        <v/>
      </c>
      <c r="CW104" t="str">
        <f t="shared" si="160"/>
        <v>Dîner le soir à l'hôtel ou à proximité</v>
      </c>
      <c r="CX104" s="27">
        <f t="shared" si="160"/>
        <v>0</v>
      </c>
      <c r="CY104" s="27">
        <f t="shared" si="160"/>
        <v>0</v>
      </c>
      <c r="DA104" t="str">
        <f t="shared" si="161"/>
        <v/>
      </c>
      <c r="DB104" t="str">
        <f t="shared" si="162"/>
        <v>Dîner le soir à l'hôtel ou à proximité</v>
      </c>
      <c r="DC104" s="27">
        <f t="shared" si="162"/>
        <v>0</v>
      </c>
      <c r="DD104" s="27">
        <f t="shared" si="162"/>
        <v>0</v>
      </c>
      <c r="DF104" t="str">
        <f t="shared" si="163"/>
        <v/>
      </c>
      <c r="DG104" t="str">
        <f t="shared" si="164"/>
        <v>Dîner le soir à l'hôtel ou à proximité</v>
      </c>
      <c r="DH104" s="27">
        <f t="shared" si="164"/>
        <v>0</v>
      </c>
      <c r="DI104" s="27">
        <f t="shared" si="164"/>
        <v>0</v>
      </c>
      <c r="DL104" t="s">
        <v>627</v>
      </c>
      <c r="DM104" s="27">
        <v>0</v>
      </c>
      <c r="DN104">
        <v>2600</v>
      </c>
      <c r="DP104" t="str">
        <f t="shared" si="165"/>
        <v/>
      </c>
      <c r="DQ104" t="str">
        <f t="shared" si="166"/>
        <v>Distillerie après midi + transport journée</v>
      </c>
      <c r="DR104" s="27">
        <f t="shared" si="166"/>
        <v>0</v>
      </c>
      <c r="DS104" s="27">
        <f t="shared" si="166"/>
        <v>2600</v>
      </c>
      <c r="DU104" t="str">
        <f t="shared" si="167"/>
        <v/>
      </c>
      <c r="DV104" t="str">
        <f t="shared" si="167"/>
        <v>Distillerie après midi + transport journée</v>
      </c>
      <c r="DW104" s="27">
        <f t="shared" si="167"/>
        <v>0</v>
      </c>
      <c r="DX104" s="27">
        <f t="shared" si="132"/>
        <v>2600</v>
      </c>
      <c r="DZ104" t="str">
        <f t="shared" si="168"/>
        <v/>
      </c>
      <c r="EA104" t="str">
        <f t="shared" si="168"/>
        <v>Distillerie après midi + transport journée</v>
      </c>
      <c r="EB104" s="27">
        <f t="shared" si="168"/>
        <v>0</v>
      </c>
      <c r="EC104" s="27">
        <f t="shared" si="133"/>
        <v>2600</v>
      </c>
      <c r="EF104" s="26" t="s">
        <v>827</v>
      </c>
      <c r="EG104" s="72">
        <f>+(EH88/2)+(($EG$107)/2)+(EG95/2)</f>
        <v>3852.0287350000003</v>
      </c>
      <c r="EH104" s="65">
        <f t="shared" si="244"/>
        <v>149361.33132997286</v>
      </c>
      <c r="EK104" s="26" t="s">
        <v>827</v>
      </c>
      <c r="EL104" s="72">
        <f>+(EM88/2)+(($EG$107)/2)+(EL95/2)</f>
        <v>3290.8641250000001</v>
      </c>
      <c r="EM104" s="65"/>
      <c r="EP104" s="26" t="s">
        <v>827</v>
      </c>
      <c r="EQ104" s="72">
        <f>+(ER88/2)+(($EG$107)/2)+(EQ95/2)</f>
        <v>2781.2795150000002</v>
      </c>
      <c r="ER104" s="65"/>
      <c r="EU104" s="26" t="s">
        <v>827</v>
      </c>
      <c r="EV104" s="72">
        <f>+(EW88/2)+(($EG$107)/2)+(EV95/2)</f>
        <v>2271.6949050000003</v>
      </c>
      <c r="EW104" s="65">
        <f>+EV104*$C$1</f>
        <v>88084.331329972862</v>
      </c>
      <c r="EZ104" t="s">
        <v>521</v>
      </c>
      <c r="FB104" s="27">
        <v>0</v>
      </c>
      <c r="FD104" t="str">
        <f t="shared" si="169"/>
        <v/>
      </c>
      <c r="FE104" t="str">
        <f t="shared" si="170"/>
        <v>Déjeuner sur place - retour LP 14h</v>
      </c>
      <c r="FF104" s="27">
        <f t="shared" si="170"/>
        <v>0</v>
      </c>
      <c r="FG104" s="27">
        <f t="shared" si="170"/>
        <v>0</v>
      </c>
      <c r="FI104" t="str">
        <f t="shared" si="171"/>
        <v/>
      </c>
      <c r="FJ104" t="str">
        <f t="shared" si="171"/>
        <v>Déjeuner sur place - retour LP 14h</v>
      </c>
      <c r="FK104" s="27">
        <f t="shared" si="171"/>
        <v>0</v>
      </c>
      <c r="FL104" s="27">
        <f t="shared" si="134"/>
        <v>0</v>
      </c>
      <c r="FN104" t="str">
        <f t="shared" si="172"/>
        <v/>
      </c>
      <c r="FO104" t="str">
        <f t="shared" si="172"/>
        <v>Déjeuner sur place - retour LP 14h</v>
      </c>
      <c r="FP104" s="27">
        <f t="shared" si="172"/>
        <v>0</v>
      </c>
      <c r="FQ104" s="27">
        <f t="shared" si="135"/>
        <v>0</v>
      </c>
      <c r="FS104" t="s">
        <v>521</v>
      </c>
      <c r="FU104" s="27">
        <v>0</v>
      </c>
      <c r="FW104" t="str">
        <f t="shared" si="173"/>
        <v/>
      </c>
      <c r="FX104" t="str">
        <f t="shared" si="174"/>
        <v>Déjeuner sur place - retour LP 14h</v>
      </c>
      <c r="FY104" s="27">
        <f t="shared" si="174"/>
        <v>0</v>
      </c>
      <c r="FZ104" s="27">
        <f t="shared" si="174"/>
        <v>0</v>
      </c>
      <c r="GB104" t="str">
        <f t="shared" si="175"/>
        <v/>
      </c>
      <c r="GC104" t="str">
        <f t="shared" si="175"/>
        <v>Déjeuner sur place - retour LP 14h</v>
      </c>
      <c r="GD104" s="27">
        <f t="shared" si="175"/>
        <v>0</v>
      </c>
      <c r="GE104" s="27">
        <f t="shared" si="136"/>
        <v>0</v>
      </c>
      <c r="GG104" t="str">
        <f t="shared" si="176"/>
        <v/>
      </c>
      <c r="GH104" t="str">
        <f t="shared" si="176"/>
        <v>Déjeuner sur place - retour LP 14h</v>
      </c>
      <c r="GI104" s="27">
        <f t="shared" si="176"/>
        <v>0</v>
      </c>
      <c r="GJ104" s="27">
        <f t="shared" si="137"/>
        <v>0</v>
      </c>
      <c r="GL104" t="s">
        <v>521</v>
      </c>
      <c r="GN104" s="27">
        <v>0</v>
      </c>
      <c r="GP104" t="str">
        <f t="shared" si="177"/>
        <v/>
      </c>
      <c r="GQ104" t="str">
        <f t="shared" si="178"/>
        <v>Déjeuner sur place - retour LP 14h</v>
      </c>
      <c r="GR104" s="27">
        <f t="shared" si="178"/>
        <v>0</v>
      </c>
      <c r="GS104" s="27">
        <f t="shared" si="178"/>
        <v>0</v>
      </c>
      <c r="GU104" t="str">
        <f t="shared" si="179"/>
        <v/>
      </c>
      <c r="GV104" t="str">
        <f t="shared" si="179"/>
        <v>Déjeuner sur place - retour LP 14h</v>
      </c>
      <c r="GW104" s="27">
        <f t="shared" si="179"/>
        <v>0</v>
      </c>
      <c r="GX104" s="27">
        <f t="shared" si="138"/>
        <v>0</v>
      </c>
      <c r="GZ104" t="str">
        <f t="shared" si="180"/>
        <v/>
      </c>
      <c r="HA104" t="str">
        <f t="shared" si="180"/>
        <v>Déjeuner sur place - retour LP 14h</v>
      </c>
      <c r="HB104" s="27">
        <f t="shared" si="180"/>
        <v>0</v>
      </c>
      <c r="HC104" s="27">
        <f t="shared" si="139"/>
        <v>0</v>
      </c>
      <c r="HE104" t="s">
        <v>609</v>
      </c>
      <c r="HF104" s="27">
        <v>5200</v>
      </c>
      <c r="HG104" s="27">
        <v>5200</v>
      </c>
      <c r="HI104" t="str">
        <f t="shared" si="181"/>
        <v/>
      </c>
      <c r="HJ104" t="str">
        <f t="shared" si="182"/>
        <v>Départ pour la croisière à 13h - prix croisière</v>
      </c>
      <c r="HK104">
        <f t="shared" si="182"/>
        <v>5200</v>
      </c>
      <c r="HL104">
        <f t="shared" si="182"/>
        <v>5200</v>
      </c>
      <c r="HN104" t="str">
        <f t="shared" si="183"/>
        <v/>
      </c>
      <c r="HO104" t="str">
        <f t="shared" si="183"/>
        <v>Départ pour la croisière à 13h - prix croisière</v>
      </c>
      <c r="HP104">
        <f t="shared" si="183"/>
        <v>5200</v>
      </c>
      <c r="HQ104">
        <f t="shared" si="140"/>
        <v>5200</v>
      </c>
      <c r="HS104" t="str">
        <f t="shared" si="184"/>
        <v/>
      </c>
      <c r="HT104" t="str">
        <f t="shared" si="184"/>
        <v>Départ pour la croisière à 13h - prix croisière</v>
      </c>
      <c r="HU104">
        <f t="shared" si="184"/>
        <v>5200</v>
      </c>
      <c r="HV104">
        <f t="shared" si="141"/>
        <v>5200</v>
      </c>
      <c r="HX104" t="s">
        <v>609</v>
      </c>
      <c r="HY104" s="27">
        <v>5200</v>
      </c>
      <c r="HZ104" s="27">
        <v>5200</v>
      </c>
      <c r="IB104" t="str">
        <f t="shared" si="185"/>
        <v/>
      </c>
      <c r="IC104" t="str">
        <f t="shared" si="186"/>
        <v>Départ pour la croisière à 13h - prix croisière</v>
      </c>
      <c r="ID104">
        <f t="shared" si="186"/>
        <v>5200</v>
      </c>
      <c r="IE104">
        <f t="shared" si="186"/>
        <v>5200</v>
      </c>
      <c r="IG104" t="str">
        <f t="shared" si="187"/>
        <v/>
      </c>
      <c r="IH104" t="str">
        <f t="shared" si="188"/>
        <v>Départ pour la croisière à 13h - prix croisière</v>
      </c>
      <c r="II104">
        <f t="shared" si="188"/>
        <v>5200</v>
      </c>
      <c r="IJ104">
        <f t="shared" si="188"/>
        <v>5200</v>
      </c>
      <c r="IL104" t="str">
        <f t="shared" si="189"/>
        <v/>
      </c>
      <c r="IM104" t="str">
        <f t="shared" si="190"/>
        <v>Départ pour la croisière à 13h - prix croisière</v>
      </c>
      <c r="IN104">
        <f t="shared" si="190"/>
        <v>5200</v>
      </c>
      <c r="IO104">
        <f t="shared" si="190"/>
        <v>5200</v>
      </c>
      <c r="IV104" t="s">
        <v>25</v>
      </c>
      <c r="JD104" t="s">
        <v>25</v>
      </c>
      <c r="JL104" t="s">
        <v>25</v>
      </c>
      <c r="JT104" t="s">
        <v>25</v>
      </c>
      <c r="JX104" s="26" t="s">
        <v>672</v>
      </c>
      <c r="JY104" s="26"/>
      <c r="JZ104" s="26" t="s">
        <v>25</v>
      </c>
      <c r="KA104" s="72">
        <v>25</v>
      </c>
      <c r="KB104" s="25"/>
      <c r="KD104" s="26" t="s">
        <v>672</v>
      </c>
      <c r="KE104" s="26"/>
      <c r="KF104" s="26" t="s">
        <v>25</v>
      </c>
      <c r="KG104" s="72">
        <v>25</v>
      </c>
      <c r="KJ104" s="26" t="s">
        <v>672</v>
      </c>
      <c r="KK104" s="26"/>
      <c r="KL104" s="26" t="s">
        <v>25</v>
      </c>
      <c r="KM104" s="72">
        <v>25</v>
      </c>
      <c r="KP104" s="26" t="s">
        <v>672</v>
      </c>
      <c r="KQ104" s="26"/>
      <c r="KR104" s="26" t="s">
        <v>25</v>
      </c>
      <c r="KS104" s="72">
        <v>25</v>
      </c>
      <c r="KV104" t="s">
        <v>489</v>
      </c>
      <c r="KX104" s="27"/>
      <c r="KY104" s="27"/>
      <c r="KZ104" s="27"/>
      <c r="LB104" t="s">
        <v>489</v>
      </c>
      <c r="LD104" s="27">
        <f t="shared" si="123"/>
        <v>0</v>
      </c>
      <c r="LE104" s="65">
        <f t="shared" si="123"/>
        <v>0</v>
      </c>
      <c r="LH104" t="str">
        <f t="shared" si="200"/>
        <v>Visite geysers de 16h30 à 17h</v>
      </c>
      <c r="LJ104" s="27">
        <f t="shared" si="245"/>
        <v>0</v>
      </c>
      <c r="LK104" s="65">
        <f t="shared" si="245"/>
        <v>0</v>
      </c>
      <c r="LN104" t="str">
        <f t="shared" si="201"/>
        <v>Visite geysers de 16h30 à 17h</v>
      </c>
      <c r="LP104" s="27">
        <f t="shared" si="246"/>
        <v>0</v>
      </c>
      <c r="LQ104" s="65">
        <f t="shared" si="246"/>
        <v>0</v>
      </c>
      <c r="LT104" t="s">
        <v>489</v>
      </c>
      <c r="LV104" s="27"/>
      <c r="LW104" s="27"/>
      <c r="LX104" s="27"/>
      <c r="LZ104" t="str">
        <f t="shared" si="202"/>
        <v>Visite geysers de 16h30 à 17h</v>
      </c>
      <c r="MB104" s="27">
        <f t="shared" si="126"/>
        <v>0</v>
      </c>
      <c r="MC104" s="65">
        <f t="shared" si="126"/>
        <v>0</v>
      </c>
      <c r="MF104" t="str">
        <f t="shared" si="203"/>
        <v>Visite geysers de 16h30 à 17h</v>
      </c>
      <c r="MH104" s="27">
        <f t="shared" si="247"/>
        <v>0</v>
      </c>
      <c r="MI104" s="65">
        <f t="shared" si="247"/>
        <v>0</v>
      </c>
      <c r="ML104" t="str">
        <f t="shared" si="204"/>
        <v>Visite geysers de 16h30 à 17h</v>
      </c>
      <c r="MN104" s="27">
        <f t="shared" si="248"/>
        <v>0</v>
      </c>
      <c r="MO104" s="65">
        <f t="shared" si="248"/>
        <v>0</v>
      </c>
      <c r="MQ104" t="s">
        <v>478</v>
      </c>
      <c r="MS104" s="27"/>
      <c r="MT104" s="27"/>
      <c r="MW104" t="str">
        <f t="shared" si="205"/>
        <v>Visite village de 15à 16h</v>
      </c>
      <c r="MY104" s="27">
        <f t="shared" si="206"/>
        <v>0</v>
      </c>
      <c r="MZ104" s="65">
        <f t="shared" si="206"/>
        <v>0</v>
      </c>
      <c r="NC104" t="str">
        <f t="shared" si="207"/>
        <v>Visite village de 15à 16h</v>
      </c>
      <c r="NE104" s="27">
        <f t="shared" si="208"/>
        <v>0</v>
      </c>
      <c r="NF104" s="65">
        <f t="shared" si="208"/>
        <v>0</v>
      </c>
      <c r="NI104" t="str">
        <f t="shared" si="209"/>
        <v>Visite village de 15à 16h</v>
      </c>
      <c r="NK104" s="27">
        <f t="shared" si="210"/>
        <v>0</v>
      </c>
      <c r="NL104" s="65">
        <f t="shared" si="210"/>
        <v>0</v>
      </c>
      <c r="NN104" s="25" t="s">
        <v>274</v>
      </c>
      <c r="NP104" s="27"/>
      <c r="NQ104" s="27">
        <v>0</v>
      </c>
      <c r="NT104" t="str">
        <f t="shared" si="211"/>
        <v>Déjeuner hôtel</v>
      </c>
      <c r="NV104" s="27">
        <f t="shared" si="212"/>
        <v>0</v>
      </c>
      <c r="NW104" s="65">
        <f t="shared" si="212"/>
        <v>0</v>
      </c>
      <c r="NZ104" t="str">
        <f t="shared" si="213"/>
        <v>Déjeuner hôtel</v>
      </c>
      <c r="OB104" s="27">
        <f t="shared" si="214"/>
        <v>0</v>
      </c>
      <c r="OC104" s="65">
        <f t="shared" si="214"/>
        <v>0</v>
      </c>
      <c r="OF104" t="str">
        <f t="shared" si="215"/>
        <v>Déjeuner hôtel</v>
      </c>
      <c r="OH104" s="27">
        <f t="shared" si="216"/>
        <v>0</v>
      </c>
      <c r="OI104" s="65">
        <f t="shared" si="216"/>
        <v>0</v>
      </c>
      <c r="OK104" t="s">
        <v>828</v>
      </c>
      <c r="OL104" s="25" t="s">
        <v>715</v>
      </c>
      <c r="OO104" s="27"/>
      <c r="OQ104" t="s">
        <v>828</v>
      </c>
      <c r="OR104" t="str">
        <f t="shared" si="217"/>
        <v xml:space="preserve">Départ hôtel pour aéroport Krabi à midi </v>
      </c>
      <c r="OT104" s="27">
        <f t="shared" si="218"/>
        <v>0</v>
      </c>
      <c r="OU104" s="65">
        <f t="shared" si="218"/>
        <v>0</v>
      </c>
      <c r="OW104" t="s">
        <v>828</v>
      </c>
      <c r="OX104" t="str">
        <f t="shared" si="219"/>
        <v xml:space="preserve">Départ hôtel pour aéroport Krabi à midi </v>
      </c>
      <c r="OZ104" s="27">
        <f t="shared" si="220"/>
        <v>0</v>
      </c>
      <c r="PA104" s="65">
        <f t="shared" si="220"/>
        <v>0</v>
      </c>
      <c r="PC104" t="s">
        <v>828</v>
      </c>
      <c r="PD104" t="str">
        <f t="shared" si="221"/>
        <v xml:space="preserve">Départ hôtel pour aéroport Krabi à midi </v>
      </c>
      <c r="PF104" s="27">
        <f t="shared" si="222"/>
        <v>0</v>
      </c>
      <c r="PG104" s="65">
        <f t="shared" si="222"/>
        <v>0</v>
      </c>
      <c r="PJ104" t="s">
        <v>745</v>
      </c>
      <c r="PP104" t="str">
        <f t="shared" si="223"/>
        <v>New siam Palace Ville</v>
      </c>
      <c r="PR104">
        <f t="shared" si="224"/>
        <v>0</v>
      </c>
      <c r="PS104">
        <f t="shared" si="224"/>
        <v>0</v>
      </c>
      <c r="PV104" t="str">
        <f t="shared" si="225"/>
        <v>New siam Palace Ville</v>
      </c>
      <c r="PX104">
        <f t="shared" si="226"/>
        <v>0</v>
      </c>
      <c r="PY104">
        <f t="shared" si="226"/>
        <v>0</v>
      </c>
      <c r="QB104" t="str">
        <f t="shared" si="227"/>
        <v>New siam Palace Ville</v>
      </c>
      <c r="QD104">
        <f t="shared" si="228"/>
        <v>0</v>
      </c>
      <c r="QE104">
        <f t="shared" si="228"/>
        <v>0</v>
      </c>
      <c r="QH104" t="s">
        <v>790</v>
      </c>
      <c r="QN104" t="str">
        <f t="shared" si="229"/>
        <v>Retour hotel entre 16h30 et 17h</v>
      </c>
      <c r="QO104">
        <f t="shared" si="229"/>
        <v>0</v>
      </c>
      <c r="QP104">
        <f t="shared" si="229"/>
        <v>0</v>
      </c>
      <c r="QT104" t="str">
        <f t="shared" si="230"/>
        <v>Retour hotel entre 16h30 et 17h</v>
      </c>
      <c r="QU104">
        <f t="shared" si="230"/>
        <v>0</v>
      </c>
      <c r="QV104">
        <f t="shared" si="231"/>
        <v>0</v>
      </c>
      <c r="QZ104" t="str">
        <f t="shared" ref="QZ104:RB112" si="250">+QT104</f>
        <v>Retour hotel entre 16h30 et 17h</v>
      </c>
      <c r="RA104">
        <f t="shared" si="250"/>
        <v>0</v>
      </c>
      <c r="RB104">
        <f t="shared" si="250"/>
        <v>0</v>
      </c>
      <c r="RC104" t="s">
        <v>801</v>
      </c>
      <c r="RD104" t="s">
        <v>829</v>
      </c>
      <c r="RF104">
        <v>17050</v>
      </c>
      <c r="RH104" t="s">
        <v>801</v>
      </c>
      <c r="RI104" t="str">
        <f t="shared" si="234"/>
        <v>Lac Khao sok (déjeuner inclus)</v>
      </c>
      <c r="RJ104">
        <f t="shared" si="234"/>
        <v>0</v>
      </c>
      <c r="RK104">
        <v>15350</v>
      </c>
      <c r="RM104" t="s">
        <v>801</v>
      </c>
      <c r="RN104" t="str">
        <f t="shared" si="235"/>
        <v>Lac Khao sok (déjeuner inclus)</v>
      </c>
      <c r="RO104">
        <f t="shared" si="235"/>
        <v>0</v>
      </c>
      <c r="RP104">
        <v>13650</v>
      </c>
      <c r="RR104" t="s">
        <v>801</v>
      </c>
      <c r="RS104" t="str">
        <f t="shared" si="236"/>
        <v>Lac Khao sok (déjeuner inclus)</v>
      </c>
      <c r="RT104">
        <f t="shared" si="236"/>
        <v>0</v>
      </c>
      <c r="RU104">
        <v>11950</v>
      </c>
      <c r="RW104" t="s">
        <v>342</v>
      </c>
      <c r="RY104" s="27"/>
      <c r="SA104">
        <f t="shared" si="237"/>
        <v>0</v>
      </c>
      <c r="SB104" t="str">
        <f t="shared" si="237"/>
        <v>Dîner à l'hôtel ou à proximité</v>
      </c>
      <c r="SC104">
        <f t="shared" si="237"/>
        <v>0</v>
      </c>
      <c r="SD104">
        <f t="shared" si="237"/>
        <v>0</v>
      </c>
      <c r="SF104">
        <f t="shared" si="238"/>
        <v>0</v>
      </c>
      <c r="SG104" t="str">
        <f t="shared" si="238"/>
        <v>Dîner à l'hôtel ou à proximité</v>
      </c>
      <c r="SH104">
        <f t="shared" si="238"/>
        <v>0</v>
      </c>
      <c r="SI104">
        <f t="shared" si="238"/>
        <v>0</v>
      </c>
      <c r="SK104">
        <f t="shared" si="239"/>
        <v>0</v>
      </c>
      <c r="SL104" t="str">
        <f t="shared" si="239"/>
        <v>Dîner à l'hôtel ou à proximité</v>
      </c>
      <c r="SM104">
        <f t="shared" si="239"/>
        <v>0</v>
      </c>
      <c r="SN104">
        <f t="shared" si="239"/>
        <v>0</v>
      </c>
      <c r="SR104" s="25" t="s">
        <v>463</v>
      </c>
      <c r="SS104">
        <v>200</v>
      </c>
      <c r="SW104" t="str">
        <f t="shared" si="240"/>
        <v>Départ à 8h pour village Thaï Dam (Ban na pa nad)</v>
      </c>
      <c r="SX104">
        <f t="shared" si="240"/>
        <v>200</v>
      </c>
      <c r="SY104">
        <f t="shared" si="240"/>
        <v>0</v>
      </c>
      <c r="TB104" t="str">
        <f t="shared" si="241"/>
        <v>Départ à 8h pour village Thaï Dam (Ban na pa nad)</v>
      </c>
      <c r="TC104">
        <f t="shared" si="241"/>
        <v>200</v>
      </c>
      <c r="TD104">
        <f t="shared" si="241"/>
        <v>0</v>
      </c>
      <c r="TG104" t="str">
        <f t="shared" si="242"/>
        <v>Départ à 8h pour village Thaï Dam (Ban na pa nad)</v>
      </c>
      <c r="TH104">
        <f t="shared" si="242"/>
        <v>200</v>
      </c>
      <c r="TI104">
        <f t="shared" si="242"/>
        <v>0</v>
      </c>
    </row>
    <row r="105" spans="2:529" x14ac:dyDescent="0.25">
      <c r="F105" s="27"/>
      <c r="I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G105" s="26"/>
      <c r="AH105" s="26" t="s">
        <v>825</v>
      </c>
      <c r="AI105" s="72">
        <f>+(AI104*2)-AI99</f>
        <v>2906.8730966666667</v>
      </c>
      <c r="AJ105" s="65">
        <f t="shared" si="249"/>
        <v>112713.18715264314</v>
      </c>
      <c r="AK105" s="65"/>
      <c r="AM105" s="26"/>
      <c r="AN105" s="26" t="s">
        <v>825</v>
      </c>
      <c r="AO105" s="72">
        <f>+(AO104*2)-AO99</f>
        <v>2438.5438899999999</v>
      </c>
      <c r="AP105" s="65">
        <f>+AO105*$C$1</f>
        <v>94553.853819309807</v>
      </c>
      <c r="AQ105" s="65"/>
      <c r="AS105" s="26"/>
      <c r="AT105" s="26" t="s">
        <v>825</v>
      </c>
      <c r="AU105" s="72">
        <f>+(AU104*2)-AU99</f>
        <v>2004.6013499999999</v>
      </c>
      <c r="AV105" s="65"/>
      <c r="AW105" s="65"/>
      <c r="AY105" s="26"/>
      <c r="AZ105" s="26" t="s">
        <v>825</v>
      </c>
      <c r="BA105" s="72">
        <f>+(BA104*2)-BA99</f>
        <v>1570.6588099999999</v>
      </c>
      <c r="BB105" s="65"/>
      <c r="BC105" s="65"/>
      <c r="BE105" t="s">
        <v>427</v>
      </c>
      <c r="BF105">
        <v>3700</v>
      </c>
      <c r="BG105">
        <v>0</v>
      </c>
      <c r="BH105" s="65"/>
      <c r="BI105" t="str">
        <f t="shared" si="149"/>
        <v/>
      </c>
      <c r="BJ105" t="str">
        <f t="shared" si="150"/>
        <v>Lanta miami resort</v>
      </c>
      <c r="BK105" s="27">
        <f t="shared" si="150"/>
        <v>3700</v>
      </c>
      <c r="BL105" s="27">
        <f t="shared" si="150"/>
        <v>0</v>
      </c>
      <c r="BM105" s="27"/>
      <c r="BN105" t="str">
        <f t="shared" si="151"/>
        <v/>
      </c>
      <c r="BO105" t="str">
        <f t="shared" si="151"/>
        <v>Lanta miami resort</v>
      </c>
      <c r="BP105" s="27">
        <f t="shared" si="151"/>
        <v>3700</v>
      </c>
      <c r="BQ105" s="27">
        <f t="shared" si="129"/>
        <v>0</v>
      </c>
      <c r="BR105" s="27"/>
      <c r="BS105" s="27" t="str">
        <f t="shared" si="152"/>
        <v/>
      </c>
      <c r="BT105" t="str">
        <f t="shared" si="152"/>
        <v>Lanta miami resort</v>
      </c>
      <c r="BU105" s="27">
        <f t="shared" si="152"/>
        <v>3700</v>
      </c>
      <c r="BV105" s="27">
        <f t="shared" si="130"/>
        <v>0</v>
      </c>
      <c r="BX105" t="s">
        <v>482</v>
      </c>
      <c r="BY105" s="27">
        <v>900</v>
      </c>
      <c r="BZ105" s="27">
        <v>400</v>
      </c>
      <c r="CA105" s="65"/>
      <c r="CB105" t="str">
        <f t="shared" si="153"/>
        <v/>
      </c>
      <c r="CC105" t="str">
        <f t="shared" si="154"/>
        <v>à midi : départ pour la croisière visite des îles</v>
      </c>
      <c r="CD105" s="27">
        <f t="shared" si="154"/>
        <v>900</v>
      </c>
      <c r="CE105" s="27">
        <f t="shared" si="154"/>
        <v>400</v>
      </c>
      <c r="CF105" s="27"/>
      <c r="CG105" t="str">
        <f t="shared" si="155"/>
        <v/>
      </c>
      <c r="CH105" t="str">
        <f t="shared" si="155"/>
        <v>à midi : départ pour la croisière visite des îles</v>
      </c>
      <c r="CI105" s="27">
        <f t="shared" si="156"/>
        <v>900</v>
      </c>
      <c r="CJ105" s="27">
        <f t="shared" si="157"/>
        <v>400</v>
      </c>
      <c r="CK105" s="27"/>
      <c r="CL105" t="str">
        <f t="shared" si="158"/>
        <v/>
      </c>
      <c r="CM105" t="str">
        <f t="shared" si="158"/>
        <v>à midi : départ pour la croisière visite des îles</v>
      </c>
      <c r="CN105" s="27">
        <f t="shared" si="158"/>
        <v>900</v>
      </c>
      <c r="CO105" s="27">
        <f t="shared" si="131"/>
        <v>400</v>
      </c>
      <c r="CP105" s="27"/>
      <c r="CR105" t="s">
        <v>427</v>
      </c>
      <c r="CS105">
        <v>3700</v>
      </c>
      <c r="CT105">
        <v>0</v>
      </c>
      <c r="CU105" s="65"/>
      <c r="CV105" t="str">
        <f t="shared" si="159"/>
        <v/>
      </c>
      <c r="CW105" t="str">
        <f t="shared" si="160"/>
        <v>Lanta miami resort</v>
      </c>
      <c r="CX105" s="27">
        <f t="shared" si="160"/>
        <v>3700</v>
      </c>
      <c r="CY105" s="27">
        <f t="shared" si="160"/>
        <v>0</v>
      </c>
      <c r="DA105" t="str">
        <f t="shared" si="161"/>
        <v/>
      </c>
      <c r="DB105" t="str">
        <f t="shared" si="162"/>
        <v>Lanta miami resort</v>
      </c>
      <c r="DC105" s="27">
        <f t="shared" si="162"/>
        <v>3700</v>
      </c>
      <c r="DD105" s="27">
        <f t="shared" si="162"/>
        <v>0</v>
      </c>
      <c r="DF105" t="str">
        <f t="shared" si="163"/>
        <v/>
      </c>
      <c r="DG105" t="str">
        <f t="shared" si="164"/>
        <v>Lanta miami resort</v>
      </c>
      <c r="DH105" s="27">
        <f t="shared" si="164"/>
        <v>3700</v>
      </c>
      <c r="DI105" s="27">
        <f t="shared" si="164"/>
        <v>0</v>
      </c>
      <c r="DL105" t="s">
        <v>635</v>
      </c>
      <c r="DN105">
        <v>1000</v>
      </c>
      <c r="DP105" t="str">
        <f t="shared" si="165"/>
        <v/>
      </c>
      <c r="DQ105" t="str">
        <f t="shared" si="166"/>
        <v>Vers 17h30 marché Changsawang + apéro Tassou</v>
      </c>
      <c r="DR105" s="27">
        <f t="shared" si="166"/>
        <v>0</v>
      </c>
      <c r="DS105" s="27">
        <f t="shared" si="166"/>
        <v>1000</v>
      </c>
      <c r="DU105" t="str">
        <f t="shared" si="167"/>
        <v/>
      </c>
      <c r="DV105" t="str">
        <f t="shared" si="167"/>
        <v>Vers 17h30 marché Changsawang + apéro Tassou</v>
      </c>
      <c r="DW105" s="27">
        <f t="shared" si="167"/>
        <v>0</v>
      </c>
      <c r="DX105" s="27">
        <f t="shared" si="132"/>
        <v>1000</v>
      </c>
      <c r="DZ105" t="str">
        <f t="shared" si="168"/>
        <v/>
      </c>
      <c r="EA105" t="str">
        <f t="shared" si="168"/>
        <v>Vers 17h30 marché Changsawang + apéro Tassou</v>
      </c>
      <c r="EB105" s="27">
        <f t="shared" si="168"/>
        <v>0</v>
      </c>
      <c r="EC105" s="27">
        <f t="shared" si="133"/>
        <v>1000</v>
      </c>
      <c r="EF105" s="26" t="s">
        <v>806</v>
      </c>
      <c r="EG105" s="72">
        <f>+(EG104*2)-EG95</f>
        <v>7350.7344700000003</v>
      </c>
      <c r="EH105" s="65">
        <f t="shared" si="244"/>
        <v>285022.66265994572</v>
      </c>
      <c r="EK105" s="26" t="s">
        <v>806</v>
      </c>
      <c r="EL105" s="72">
        <f>+(EL104*2)-EL95</f>
        <v>6228.4052499999998</v>
      </c>
      <c r="EM105" s="65"/>
      <c r="EP105" s="26" t="s">
        <v>806</v>
      </c>
      <c r="EQ105" s="72">
        <f>+(EQ104*2)-EQ95</f>
        <v>5209.23603</v>
      </c>
      <c r="ER105" s="65"/>
      <c r="EU105" s="26" t="s">
        <v>806</v>
      </c>
      <c r="EV105" s="72">
        <f>+(EV104*2)-EV95</f>
        <v>4190.0668100000003</v>
      </c>
      <c r="EW105" s="65">
        <f>+EV105*$C$1</f>
        <v>162468.66265994572</v>
      </c>
      <c r="EZ105" t="s">
        <v>529</v>
      </c>
      <c r="FC105" s="27"/>
      <c r="FD105" t="str">
        <f t="shared" si="169"/>
        <v/>
      </c>
      <c r="FE105" t="str">
        <f t="shared" si="170"/>
        <v>Visite de la ville coloniale, grand temple AM</v>
      </c>
      <c r="FF105" s="27">
        <f t="shared" si="170"/>
        <v>0</v>
      </c>
      <c r="FG105" s="27">
        <f t="shared" si="170"/>
        <v>0</v>
      </c>
      <c r="FI105" t="str">
        <f t="shared" si="171"/>
        <v/>
      </c>
      <c r="FJ105" t="str">
        <f t="shared" si="171"/>
        <v>Visite de la ville coloniale, grand temple AM</v>
      </c>
      <c r="FK105" s="27">
        <f t="shared" si="171"/>
        <v>0</v>
      </c>
      <c r="FL105" s="27">
        <f t="shared" si="134"/>
        <v>0</v>
      </c>
      <c r="FN105" t="str">
        <f t="shared" si="172"/>
        <v/>
      </c>
      <c r="FO105" t="str">
        <f t="shared" si="172"/>
        <v>Visite de la ville coloniale, grand temple AM</v>
      </c>
      <c r="FP105" s="27">
        <f t="shared" si="172"/>
        <v>0</v>
      </c>
      <c r="FQ105" s="27">
        <f t="shared" si="135"/>
        <v>0</v>
      </c>
      <c r="FS105" t="s">
        <v>529</v>
      </c>
      <c r="FW105" t="str">
        <f t="shared" si="173"/>
        <v/>
      </c>
      <c r="FX105" t="str">
        <f t="shared" si="174"/>
        <v>Visite de la ville coloniale, grand temple AM</v>
      </c>
      <c r="FY105" s="27">
        <f t="shared" si="174"/>
        <v>0</v>
      </c>
      <c r="FZ105" s="27">
        <f t="shared" si="174"/>
        <v>0</v>
      </c>
      <c r="GB105" t="str">
        <f t="shared" si="175"/>
        <v/>
      </c>
      <c r="GC105" t="str">
        <f t="shared" si="175"/>
        <v>Visite de la ville coloniale, grand temple AM</v>
      </c>
      <c r="GD105" s="27">
        <f t="shared" si="175"/>
        <v>0</v>
      </c>
      <c r="GE105" s="27">
        <f t="shared" si="136"/>
        <v>0</v>
      </c>
      <c r="GG105" t="str">
        <f t="shared" si="176"/>
        <v/>
      </c>
      <c r="GH105" t="str">
        <f t="shared" si="176"/>
        <v>Visite de la ville coloniale, grand temple AM</v>
      </c>
      <c r="GI105" s="27">
        <f t="shared" si="176"/>
        <v>0</v>
      </c>
      <c r="GJ105" s="27">
        <f t="shared" si="137"/>
        <v>0</v>
      </c>
      <c r="GL105" t="s">
        <v>529</v>
      </c>
      <c r="GP105" t="str">
        <f t="shared" si="177"/>
        <v/>
      </c>
      <c r="GQ105" t="str">
        <f t="shared" si="178"/>
        <v>Visite de la ville coloniale, grand temple AM</v>
      </c>
      <c r="GR105" s="27">
        <f t="shared" si="178"/>
        <v>0</v>
      </c>
      <c r="GS105" s="27">
        <f t="shared" si="178"/>
        <v>0</v>
      </c>
      <c r="GU105" t="str">
        <f t="shared" si="179"/>
        <v/>
      </c>
      <c r="GV105" t="str">
        <f t="shared" si="179"/>
        <v>Visite de la ville coloniale, grand temple AM</v>
      </c>
      <c r="GW105" s="27">
        <f t="shared" si="179"/>
        <v>0</v>
      </c>
      <c r="GX105" s="27">
        <f t="shared" si="138"/>
        <v>0</v>
      </c>
      <c r="GZ105" t="str">
        <f t="shared" si="180"/>
        <v/>
      </c>
      <c r="HA105" t="str">
        <f t="shared" si="180"/>
        <v>Visite de la ville coloniale, grand temple AM</v>
      </c>
      <c r="HB105" s="27">
        <f t="shared" si="180"/>
        <v>0</v>
      </c>
      <c r="HC105" s="27">
        <f t="shared" si="139"/>
        <v>0</v>
      </c>
      <c r="HD105" t="s">
        <v>25</v>
      </c>
      <c r="HE105" t="s">
        <v>615</v>
      </c>
      <c r="HI105" t="str">
        <f t="shared" si="181"/>
        <v xml:space="preserve"> </v>
      </c>
      <c r="HJ105" t="str">
        <f t="shared" si="182"/>
        <v>(voir programme Laos)</v>
      </c>
      <c r="HK105">
        <f t="shared" si="182"/>
        <v>0</v>
      </c>
      <c r="HL105">
        <f t="shared" si="182"/>
        <v>0</v>
      </c>
      <c r="HN105" t="str">
        <f t="shared" si="183"/>
        <v xml:space="preserve"> </v>
      </c>
      <c r="HO105" t="str">
        <f t="shared" si="183"/>
        <v>(voir programme Laos)</v>
      </c>
      <c r="HP105">
        <f t="shared" si="183"/>
        <v>0</v>
      </c>
      <c r="HQ105">
        <f t="shared" si="140"/>
        <v>0</v>
      </c>
      <c r="HS105" t="str">
        <f t="shared" si="184"/>
        <v xml:space="preserve"> </v>
      </c>
      <c r="HT105" t="str">
        <f t="shared" si="184"/>
        <v>(voir programme Laos)</v>
      </c>
      <c r="HU105">
        <f t="shared" si="184"/>
        <v>0</v>
      </c>
      <c r="HV105">
        <f t="shared" si="141"/>
        <v>0</v>
      </c>
      <c r="HW105" t="s">
        <v>25</v>
      </c>
      <c r="HX105" t="s">
        <v>615</v>
      </c>
      <c r="IB105" t="str">
        <f t="shared" si="185"/>
        <v xml:space="preserve"> </v>
      </c>
      <c r="IC105" t="str">
        <f t="shared" si="186"/>
        <v>(voir programme Laos)</v>
      </c>
      <c r="ID105">
        <f t="shared" si="186"/>
        <v>0</v>
      </c>
      <c r="IE105">
        <f t="shared" si="186"/>
        <v>0</v>
      </c>
      <c r="IG105" t="str">
        <f t="shared" si="187"/>
        <v xml:space="preserve"> </v>
      </c>
      <c r="IH105" t="str">
        <f t="shared" si="188"/>
        <v>(voir programme Laos)</v>
      </c>
      <c r="II105">
        <f t="shared" si="188"/>
        <v>0</v>
      </c>
      <c r="IJ105">
        <f t="shared" si="188"/>
        <v>0</v>
      </c>
      <c r="IL105" t="str">
        <f t="shared" si="189"/>
        <v xml:space="preserve"> </v>
      </c>
      <c r="IM105" t="str">
        <f t="shared" si="190"/>
        <v>(voir programme Laos)</v>
      </c>
      <c r="IN105">
        <f t="shared" si="190"/>
        <v>0</v>
      </c>
      <c r="IO105">
        <f t="shared" si="190"/>
        <v>0</v>
      </c>
      <c r="IR105" s="26" t="s">
        <v>747</v>
      </c>
      <c r="IS105" s="26"/>
      <c r="IT105" s="26" t="s">
        <v>748</v>
      </c>
      <c r="IU105" s="26"/>
      <c r="IV105" s="72">
        <f>+(IW95/8)+(($IS$114)/8)+(IV102/2)</f>
        <v>974.89626500000008</v>
      </c>
      <c r="IW105" s="27">
        <f t="shared" ref="IW105:IW112" si="251">+IV105*$C$1</f>
        <v>37801.328615742539</v>
      </c>
      <c r="IZ105" s="26" t="s">
        <v>747</v>
      </c>
      <c r="JA105" s="26"/>
      <c r="JB105" s="26" t="s">
        <v>748</v>
      </c>
      <c r="JC105" s="26"/>
      <c r="JD105" s="72">
        <f>+(JE95/8)+(($IS$114)/8)+(JD102/2)</f>
        <v>879.57642499999997</v>
      </c>
      <c r="JE105" s="27"/>
      <c r="JH105" s="26" t="s">
        <v>747</v>
      </c>
      <c r="JI105" s="26"/>
      <c r="JJ105" s="26" t="s">
        <v>748</v>
      </c>
      <c r="JK105" s="26"/>
      <c r="JL105" s="72">
        <f>+(JM95/8)+(($IS$114)/8)+(JL102/2)</f>
        <v>797.15158500000007</v>
      </c>
      <c r="JM105" s="27"/>
      <c r="JP105" s="26" t="s">
        <v>747</v>
      </c>
      <c r="JQ105" s="26"/>
      <c r="JR105" s="26" t="s">
        <v>748</v>
      </c>
      <c r="JS105" s="26"/>
      <c r="JT105" s="72">
        <f>+(JU95/8)+(($IS$114)/8)+(JT102/2)</f>
        <v>714.72674499999994</v>
      </c>
      <c r="JU105" s="27"/>
      <c r="JV105" s="27"/>
      <c r="JX105" s="26" t="s">
        <v>681</v>
      </c>
      <c r="JY105" s="26"/>
      <c r="JZ105" s="26"/>
      <c r="KA105" s="26">
        <v>8</v>
      </c>
      <c r="KB105" s="25"/>
      <c r="KD105" s="26" t="s">
        <v>681</v>
      </c>
      <c r="KE105" s="26"/>
      <c r="KF105" s="26"/>
      <c r="KG105" s="26">
        <v>6</v>
      </c>
      <c r="KJ105" s="26" t="s">
        <v>681</v>
      </c>
      <c r="KK105" s="26"/>
      <c r="KL105" s="26"/>
      <c r="KM105" s="26">
        <v>4</v>
      </c>
      <c r="KP105" s="26" t="s">
        <v>681</v>
      </c>
      <c r="KQ105" s="26"/>
      <c r="KR105" s="26"/>
      <c r="KS105" s="26">
        <v>2</v>
      </c>
      <c r="KV105" t="s">
        <v>499</v>
      </c>
      <c r="KX105" s="27"/>
      <c r="KY105" s="27"/>
      <c r="KZ105" s="27"/>
      <c r="LB105" t="s">
        <v>499</v>
      </c>
      <c r="LD105" s="27">
        <f t="shared" si="123"/>
        <v>0</v>
      </c>
      <c r="LE105" s="65">
        <f t="shared" si="123"/>
        <v>0</v>
      </c>
      <c r="LH105" t="str">
        <f t="shared" si="200"/>
        <v>Arrivée vers 19h à Chiang Mai</v>
      </c>
      <c r="LJ105" s="27">
        <f t="shared" si="245"/>
        <v>0</v>
      </c>
      <c r="LK105" s="65">
        <f t="shared" si="245"/>
        <v>0</v>
      </c>
      <c r="LN105" t="str">
        <f t="shared" si="201"/>
        <v>Arrivée vers 19h à Chiang Mai</v>
      </c>
      <c r="LP105" s="27">
        <f t="shared" si="246"/>
        <v>0</v>
      </c>
      <c r="LQ105" s="65">
        <f t="shared" si="246"/>
        <v>0</v>
      </c>
      <c r="LT105" t="s">
        <v>830</v>
      </c>
      <c r="LV105" s="27"/>
      <c r="LW105" s="27"/>
      <c r="LX105" s="27"/>
      <c r="LZ105" t="str">
        <f t="shared" si="202"/>
        <v>Arrivée vers 19h à Chiang Rai</v>
      </c>
      <c r="MB105" s="27">
        <f t="shared" si="126"/>
        <v>0</v>
      </c>
      <c r="MC105" s="65">
        <f t="shared" si="126"/>
        <v>0</v>
      </c>
      <c r="MF105" t="str">
        <f t="shared" si="203"/>
        <v>Arrivée vers 19h à Chiang Rai</v>
      </c>
      <c r="MH105" s="27">
        <f t="shared" si="247"/>
        <v>0</v>
      </c>
      <c r="MI105" s="65">
        <f t="shared" si="247"/>
        <v>0</v>
      </c>
      <c r="ML105" t="str">
        <f t="shared" si="204"/>
        <v>Arrivée vers 19h à Chiang Rai</v>
      </c>
      <c r="MN105" s="27">
        <f t="shared" si="248"/>
        <v>0</v>
      </c>
      <c r="MO105" s="65">
        <f t="shared" si="248"/>
        <v>0</v>
      </c>
      <c r="MQ105" t="s">
        <v>489</v>
      </c>
      <c r="MS105" s="27"/>
      <c r="MT105" s="27"/>
      <c r="MW105" t="str">
        <f t="shared" si="205"/>
        <v>Visite geysers de 16h30 à 17h</v>
      </c>
      <c r="MY105" s="27">
        <f t="shared" si="206"/>
        <v>0</v>
      </c>
      <c r="MZ105" s="65">
        <f t="shared" si="206"/>
        <v>0</v>
      </c>
      <c r="NC105" t="str">
        <f t="shared" si="207"/>
        <v>Visite geysers de 16h30 à 17h</v>
      </c>
      <c r="NE105" s="27">
        <f t="shared" si="208"/>
        <v>0</v>
      </c>
      <c r="NF105" s="65">
        <f t="shared" si="208"/>
        <v>0</v>
      </c>
      <c r="NI105" t="str">
        <f t="shared" si="209"/>
        <v>Visite geysers de 16h30 à 17h</v>
      </c>
      <c r="NK105" s="27">
        <f t="shared" si="210"/>
        <v>0</v>
      </c>
      <c r="NL105" s="65">
        <f t="shared" si="210"/>
        <v>0</v>
      </c>
      <c r="NN105" s="25" t="s">
        <v>282</v>
      </c>
      <c r="NP105" s="27"/>
      <c r="NQ105" s="27">
        <v>0</v>
      </c>
      <c r="NT105" t="str">
        <f t="shared" si="211"/>
        <v>Dîner hôtel</v>
      </c>
      <c r="NV105" s="27">
        <f t="shared" si="212"/>
        <v>0</v>
      </c>
      <c r="NW105" s="65">
        <f t="shared" si="212"/>
        <v>0</v>
      </c>
      <c r="NZ105" t="str">
        <f t="shared" si="213"/>
        <v>Dîner hôtel</v>
      </c>
      <c r="OB105" s="27">
        <f t="shared" si="214"/>
        <v>0</v>
      </c>
      <c r="OC105" s="65">
        <f t="shared" si="214"/>
        <v>0</v>
      </c>
      <c r="OF105" t="str">
        <f t="shared" si="215"/>
        <v>Dîner hôtel</v>
      </c>
      <c r="OH105" s="27">
        <f t="shared" si="216"/>
        <v>0</v>
      </c>
      <c r="OI105" s="65">
        <f t="shared" si="216"/>
        <v>0</v>
      </c>
      <c r="OL105" s="25" t="s">
        <v>724</v>
      </c>
      <c r="ON105">
        <v>0</v>
      </c>
      <c r="OO105" s="27">
        <v>3000</v>
      </c>
      <c r="OR105" t="str">
        <f t="shared" si="217"/>
        <v>transfert aéroport</v>
      </c>
      <c r="OT105" s="27">
        <f t="shared" si="218"/>
        <v>0</v>
      </c>
      <c r="OU105" s="65">
        <f t="shared" si="218"/>
        <v>3000</v>
      </c>
      <c r="OX105" t="str">
        <f t="shared" si="219"/>
        <v>transfert aéroport</v>
      </c>
      <c r="OZ105" s="27">
        <f t="shared" si="220"/>
        <v>0</v>
      </c>
      <c r="PA105" s="65">
        <f t="shared" si="220"/>
        <v>3000</v>
      </c>
      <c r="PD105" t="str">
        <f t="shared" si="221"/>
        <v>transfert aéroport</v>
      </c>
      <c r="PF105" s="27">
        <f t="shared" si="222"/>
        <v>0</v>
      </c>
      <c r="PG105" s="65">
        <f t="shared" si="222"/>
        <v>3000</v>
      </c>
      <c r="PJ105" t="s">
        <v>617</v>
      </c>
      <c r="PM105">
        <f>11*3500</f>
        <v>38500</v>
      </c>
      <c r="PP105" t="str">
        <f t="shared" si="223"/>
        <v>Guide</v>
      </c>
      <c r="PR105">
        <f t="shared" si="224"/>
        <v>0</v>
      </c>
      <c r="PS105">
        <f t="shared" si="224"/>
        <v>38500</v>
      </c>
      <c r="PV105" t="str">
        <f t="shared" si="225"/>
        <v>Guide</v>
      </c>
      <c r="PX105">
        <f t="shared" si="226"/>
        <v>0</v>
      </c>
      <c r="PY105">
        <f t="shared" si="226"/>
        <v>38500</v>
      </c>
      <c r="QB105" t="str">
        <f t="shared" si="227"/>
        <v>Guide</v>
      </c>
      <c r="QD105">
        <f t="shared" si="228"/>
        <v>0</v>
      </c>
      <c r="QE105">
        <f t="shared" si="228"/>
        <v>38500</v>
      </c>
      <c r="QH105" t="s">
        <v>745</v>
      </c>
      <c r="QI105">
        <v>1450</v>
      </c>
      <c r="QN105" t="str">
        <f t="shared" si="229"/>
        <v>New siam Palace Ville</v>
      </c>
      <c r="QO105">
        <f t="shared" si="229"/>
        <v>1450</v>
      </c>
      <c r="QP105">
        <f t="shared" si="229"/>
        <v>0</v>
      </c>
      <c r="QT105" t="str">
        <f t="shared" si="230"/>
        <v>New siam Palace Ville</v>
      </c>
      <c r="QU105">
        <f t="shared" si="230"/>
        <v>1450</v>
      </c>
      <c r="QV105">
        <f t="shared" si="231"/>
        <v>0</v>
      </c>
      <c r="QZ105" t="str">
        <f t="shared" si="250"/>
        <v>New siam Palace Ville</v>
      </c>
      <c r="RA105">
        <f t="shared" si="250"/>
        <v>1450</v>
      </c>
      <c r="RB105">
        <f t="shared" si="250"/>
        <v>0</v>
      </c>
      <c r="RD105" t="s">
        <v>818</v>
      </c>
      <c r="RE105">
        <v>1050</v>
      </c>
      <c r="RI105" t="str">
        <f t="shared" si="234"/>
        <v>khao sok jungle resort</v>
      </c>
      <c r="RJ105">
        <f t="shared" si="234"/>
        <v>1050</v>
      </c>
      <c r="RK105">
        <f t="shared" si="234"/>
        <v>0</v>
      </c>
      <c r="RN105" t="str">
        <f t="shared" si="235"/>
        <v>khao sok jungle resort</v>
      </c>
      <c r="RO105">
        <f t="shared" si="235"/>
        <v>1050</v>
      </c>
      <c r="RP105">
        <f t="shared" si="235"/>
        <v>0</v>
      </c>
      <c r="RS105" t="str">
        <f t="shared" si="236"/>
        <v>khao sok jungle resort</v>
      </c>
      <c r="RT105">
        <f t="shared" si="236"/>
        <v>1050</v>
      </c>
      <c r="RU105">
        <f t="shared" si="236"/>
        <v>0</v>
      </c>
      <c r="RW105" t="s">
        <v>263</v>
      </c>
      <c r="RY105" s="27">
        <v>3500</v>
      </c>
      <c r="SA105">
        <f t="shared" si="237"/>
        <v>0</v>
      </c>
      <c r="SB105" t="str">
        <f t="shared" si="237"/>
        <v>Van à la journée</v>
      </c>
      <c r="SC105">
        <f t="shared" si="237"/>
        <v>0</v>
      </c>
      <c r="SD105">
        <f t="shared" si="237"/>
        <v>3500</v>
      </c>
      <c r="SF105">
        <f t="shared" si="238"/>
        <v>0</v>
      </c>
      <c r="SG105" t="str">
        <f t="shared" si="238"/>
        <v>Van à la journée</v>
      </c>
      <c r="SH105">
        <f t="shared" si="238"/>
        <v>0</v>
      </c>
      <c r="SI105">
        <f t="shared" si="238"/>
        <v>3500</v>
      </c>
      <c r="SK105">
        <f t="shared" si="239"/>
        <v>0</v>
      </c>
      <c r="SL105" t="str">
        <f t="shared" si="239"/>
        <v>Van à la journée</v>
      </c>
      <c r="SM105">
        <f t="shared" si="239"/>
        <v>0</v>
      </c>
      <c r="SN105">
        <f t="shared" si="239"/>
        <v>3500</v>
      </c>
      <c r="SR105" s="25" t="s">
        <v>470</v>
      </c>
      <c r="SS105">
        <v>300</v>
      </c>
      <c r="ST105" s="27"/>
      <c r="SW105" t="str">
        <f t="shared" si="240"/>
        <v>Arrivée vers midi au lac de Huai Nam Man</v>
      </c>
      <c r="SX105">
        <f t="shared" si="240"/>
        <v>300</v>
      </c>
      <c r="SY105">
        <f t="shared" si="240"/>
        <v>0</v>
      </c>
      <c r="TB105" t="str">
        <f t="shared" si="241"/>
        <v>Arrivée vers midi au lac de Huai Nam Man</v>
      </c>
      <c r="TC105">
        <f t="shared" si="241"/>
        <v>300</v>
      </c>
      <c r="TD105">
        <f t="shared" si="241"/>
        <v>0</v>
      </c>
      <c r="TG105" t="str">
        <f t="shared" si="242"/>
        <v>Arrivée vers midi au lac de Huai Nam Man</v>
      </c>
      <c r="TH105">
        <f t="shared" si="242"/>
        <v>300</v>
      </c>
      <c r="TI105">
        <f t="shared" si="242"/>
        <v>0</v>
      </c>
    </row>
    <row r="106" spans="2:529" x14ac:dyDescent="0.25"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G106" s="26" t="s">
        <v>821</v>
      </c>
      <c r="AH106" s="26"/>
      <c r="AI106" s="72">
        <f>+(AJ92/4)+(($AH$111)/4)+(AI99/2)</f>
        <v>2618.5848225</v>
      </c>
      <c r="AJ106" s="65">
        <f t="shared" si="249"/>
        <v>101534.89036448236</v>
      </c>
      <c r="AK106" s="65"/>
      <c r="AM106" s="26" t="s">
        <v>821</v>
      </c>
      <c r="AN106" s="26"/>
      <c r="AO106" s="72">
        <f>+(AP92/4)+(($AH$111)/4)+(AO99/2)</f>
        <v>2267.3379175</v>
      </c>
      <c r="AP106" s="65"/>
      <c r="AQ106" s="65"/>
      <c r="AS106" s="26" t="s">
        <v>821</v>
      </c>
      <c r="AT106" s="26"/>
      <c r="AU106" s="72">
        <f>+(AV92/4)+(($AH$111)/4)+(AU99/2)</f>
        <v>1941.8810125000002</v>
      </c>
      <c r="AV106" s="65">
        <f>+AU106*$C$1</f>
        <v>75295.890364482359</v>
      </c>
      <c r="AW106" s="65"/>
      <c r="AY106" s="26" t="s">
        <v>821</v>
      </c>
      <c r="AZ106" s="26"/>
      <c r="BA106" s="72">
        <f>+(BB92/4)+(($AH$111)/4)+(BA99/2)</f>
        <v>1616.4241075000002</v>
      </c>
      <c r="BB106" s="65"/>
      <c r="BC106" s="65"/>
      <c r="BD106" t="s">
        <v>801</v>
      </c>
      <c r="BE106" t="s">
        <v>440</v>
      </c>
      <c r="BF106">
        <v>0</v>
      </c>
      <c r="BG106">
        <v>0</v>
      </c>
      <c r="BH106" s="65"/>
      <c r="BI106" t="str">
        <f t="shared" si="149"/>
        <v>J14</v>
      </c>
      <c r="BJ106" t="str">
        <f t="shared" si="150"/>
        <v>Activités à la carte payables à part (voir desc.)</v>
      </c>
      <c r="BK106" s="27">
        <f t="shared" si="150"/>
        <v>0</v>
      </c>
      <c r="BL106" s="27">
        <f t="shared" si="150"/>
        <v>0</v>
      </c>
      <c r="BM106" s="27"/>
      <c r="BN106" t="str">
        <f t="shared" si="151"/>
        <v>J14</v>
      </c>
      <c r="BO106" t="str">
        <f t="shared" si="151"/>
        <v>Activités à la carte payables à part (voir desc.)</v>
      </c>
      <c r="BP106" s="27">
        <f t="shared" si="151"/>
        <v>0</v>
      </c>
      <c r="BQ106" s="27">
        <f t="shared" si="129"/>
        <v>0</v>
      </c>
      <c r="BR106" s="27"/>
      <c r="BS106" s="27" t="str">
        <f t="shared" si="152"/>
        <v>J14</v>
      </c>
      <c r="BT106" t="str">
        <f t="shared" si="152"/>
        <v>Activités à la carte payables à part (voir desc.)</v>
      </c>
      <c r="BU106" s="27">
        <f t="shared" si="152"/>
        <v>0</v>
      </c>
      <c r="BV106" s="27">
        <f t="shared" si="130"/>
        <v>0</v>
      </c>
      <c r="BX106" t="s">
        <v>492</v>
      </c>
      <c r="BY106" s="27"/>
      <c r="BZ106" s="27">
        <v>0</v>
      </c>
      <c r="CB106" t="str">
        <f t="shared" si="153"/>
        <v/>
      </c>
      <c r="CC106" t="str">
        <f t="shared" si="154"/>
        <v>Dîner libre dans un des nombreux restaurants</v>
      </c>
      <c r="CD106" s="27">
        <f t="shared" si="154"/>
        <v>0</v>
      </c>
      <c r="CE106" s="27">
        <f t="shared" si="154"/>
        <v>0</v>
      </c>
      <c r="CF106"/>
      <c r="CG106" t="str">
        <f t="shared" si="155"/>
        <v/>
      </c>
      <c r="CH106" t="str">
        <f t="shared" si="155"/>
        <v>Dîner libre dans un des nombreux restaurants</v>
      </c>
      <c r="CI106" s="27">
        <f t="shared" si="156"/>
        <v>0</v>
      </c>
      <c r="CJ106" s="27">
        <f t="shared" si="157"/>
        <v>0</v>
      </c>
      <c r="CL106" t="str">
        <f t="shared" si="158"/>
        <v/>
      </c>
      <c r="CM106" t="str">
        <f t="shared" si="158"/>
        <v>Dîner libre dans un des nombreux restaurants</v>
      </c>
      <c r="CN106" s="27">
        <f t="shared" si="158"/>
        <v>0</v>
      </c>
      <c r="CO106" s="27">
        <f t="shared" si="131"/>
        <v>0</v>
      </c>
      <c r="CQ106" t="s">
        <v>817</v>
      </c>
      <c r="CR106" t="s">
        <v>594</v>
      </c>
      <c r="CS106" s="27">
        <v>0</v>
      </c>
      <c r="CT106">
        <v>2500</v>
      </c>
      <c r="CU106" s="65"/>
      <c r="CV106" t="str">
        <f t="shared" si="159"/>
        <v>J15</v>
      </c>
      <c r="CW106" t="str">
        <f t="shared" si="160"/>
        <v>Départ à midi de l'hôtel en van pour krabi airport</v>
      </c>
      <c r="CX106" s="27">
        <f t="shared" si="160"/>
        <v>0</v>
      </c>
      <c r="CY106" s="27">
        <f t="shared" si="160"/>
        <v>2500</v>
      </c>
      <c r="DA106" t="str">
        <f t="shared" si="161"/>
        <v>J15</v>
      </c>
      <c r="DB106" t="str">
        <f t="shared" si="162"/>
        <v>Départ à midi de l'hôtel en van pour krabi airport</v>
      </c>
      <c r="DC106" s="27">
        <f t="shared" si="162"/>
        <v>0</v>
      </c>
      <c r="DD106" s="27">
        <f t="shared" si="162"/>
        <v>2500</v>
      </c>
      <c r="DF106" t="str">
        <f t="shared" si="163"/>
        <v>J15</v>
      </c>
      <c r="DG106" t="str">
        <f t="shared" si="164"/>
        <v>Départ à midi de l'hôtel en van pour krabi airport</v>
      </c>
      <c r="DH106" s="27">
        <f t="shared" si="164"/>
        <v>0</v>
      </c>
      <c r="DI106" s="27">
        <f t="shared" si="164"/>
        <v>2500</v>
      </c>
      <c r="DL106" t="s">
        <v>333</v>
      </c>
      <c r="DN106" s="27">
        <v>0</v>
      </c>
      <c r="DP106" t="str">
        <f t="shared" si="165"/>
        <v/>
      </c>
      <c r="DQ106" t="str">
        <f t="shared" si="166"/>
        <v>Dîner Mékong crevettes sautantes</v>
      </c>
      <c r="DR106" s="27">
        <f t="shared" si="166"/>
        <v>0</v>
      </c>
      <c r="DS106" s="27">
        <f t="shared" si="166"/>
        <v>0</v>
      </c>
      <c r="DU106" t="str">
        <f t="shared" si="167"/>
        <v/>
      </c>
      <c r="DV106" t="str">
        <f t="shared" si="167"/>
        <v>Dîner Mékong crevettes sautantes</v>
      </c>
      <c r="DW106" s="27">
        <f t="shared" si="167"/>
        <v>0</v>
      </c>
      <c r="DX106" s="27">
        <f t="shared" si="132"/>
        <v>0</v>
      </c>
      <c r="DZ106" t="str">
        <f t="shared" si="168"/>
        <v/>
      </c>
      <c r="EA106" t="str">
        <f t="shared" si="168"/>
        <v>Dîner Mékong crevettes sautantes</v>
      </c>
      <c r="EB106" s="27">
        <f t="shared" si="168"/>
        <v>0</v>
      </c>
      <c r="EC106" s="27">
        <f t="shared" si="133"/>
        <v>0</v>
      </c>
      <c r="EI106" s="27"/>
      <c r="EZ106" t="s">
        <v>534</v>
      </c>
      <c r="FA106" s="27">
        <v>200</v>
      </c>
      <c r="FB106">
        <v>0</v>
      </c>
      <c r="FD106" t="str">
        <f t="shared" si="169"/>
        <v/>
      </c>
      <c r="FE106" t="str">
        <f t="shared" si="170"/>
        <v>Après midi visite du grand temple</v>
      </c>
      <c r="FF106" s="27">
        <f t="shared" si="170"/>
        <v>200</v>
      </c>
      <c r="FG106" s="27">
        <f t="shared" si="170"/>
        <v>0</v>
      </c>
      <c r="FI106" t="str">
        <f t="shared" si="171"/>
        <v/>
      </c>
      <c r="FJ106" t="str">
        <f t="shared" si="171"/>
        <v>Après midi visite du grand temple</v>
      </c>
      <c r="FK106" s="27">
        <f t="shared" si="171"/>
        <v>200</v>
      </c>
      <c r="FL106" s="27">
        <f t="shared" si="134"/>
        <v>0</v>
      </c>
      <c r="FN106" t="str">
        <f t="shared" si="172"/>
        <v/>
      </c>
      <c r="FO106" t="str">
        <f t="shared" si="172"/>
        <v>Après midi visite du grand temple</v>
      </c>
      <c r="FP106" s="27">
        <f t="shared" si="172"/>
        <v>200</v>
      </c>
      <c r="FQ106" s="27">
        <f t="shared" si="135"/>
        <v>0</v>
      </c>
      <c r="FS106" t="s">
        <v>534</v>
      </c>
      <c r="FT106" s="27">
        <v>200</v>
      </c>
      <c r="FU106">
        <v>0</v>
      </c>
      <c r="FW106" t="str">
        <f t="shared" si="173"/>
        <v/>
      </c>
      <c r="FX106" t="str">
        <f t="shared" si="174"/>
        <v>Après midi visite du grand temple</v>
      </c>
      <c r="FY106" s="27">
        <f t="shared" si="174"/>
        <v>200</v>
      </c>
      <c r="FZ106" s="27">
        <f t="shared" si="174"/>
        <v>0</v>
      </c>
      <c r="GB106" t="str">
        <f t="shared" si="175"/>
        <v/>
      </c>
      <c r="GC106" t="str">
        <f t="shared" si="175"/>
        <v>Après midi visite du grand temple</v>
      </c>
      <c r="GD106" s="27">
        <f t="shared" si="175"/>
        <v>200</v>
      </c>
      <c r="GE106" s="27">
        <f t="shared" si="136"/>
        <v>0</v>
      </c>
      <c r="GG106" t="str">
        <f t="shared" si="176"/>
        <v/>
      </c>
      <c r="GH106" t="str">
        <f t="shared" si="176"/>
        <v>Après midi visite du grand temple</v>
      </c>
      <c r="GI106" s="27">
        <f t="shared" si="176"/>
        <v>200</v>
      </c>
      <c r="GJ106" s="27">
        <f t="shared" si="137"/>
        <v>0</v>
      </c>
      <c r="GL106" t="s">
        <v>534</v>
      </c>
      <c r="GM106" s="27">
        <v>200</v>
      </c>
      <c r="GN106">
        <v>0</v>
      </c>
      <c r="GP106" t="str">
        <f t="shared" si="177"/>
        <v/>
      </c>
      <c r="GQ106" t="str">
        <f t="shared" si="178"/>
        <v>Après midi visite du grand temple</v>
      </c>
      <c r="GR106" s="27">
        <f t="shared" si="178"/>
        <v>200</v>
      </c>
      <c r="GS106" s="27">
        <f t="shared" si="178"/>
        <v>0</v>
      </c>
      <c r="GU106" t="str">
        <f t="shared" si="179"/>
        <v/>
      </c>
      <c r="GV106" t="str">
        <f t="shared" si="179"/>
        <v>Après midi visite du grand temple</v>
      </c>
      <c r="GW106" s="27">
        <f t="shared" si="179"/>
        <v>200</v>
      </c>
      <c r="GX106" s="27">
        <f t="shared" si="138"/>
        <v>0</v>
      </c>
      <c r="GZ106" t="str">
        <f t="shared" si="180"/>
        <v/>
      </c>
      <c r="HA106" t="str">
        <f t="shared" si="180"/>
        <v>Après midi visite du grand temple</v>
      </c>
      <c r="HB106" s="27">
        <f t="shared" si="180"/>
        <v>200</v>
      </c>
      <c r="HC106" s="27">
        <f t="shared" si="139"/>
        <v>0</v>
      </c>
      <c r="HE106" t="s">
        <v>473</v>
      </c>
      <c r="HF106" s="27">
        <v>1822.5</v>
      </c>
      <c r="HG106" s="27">
        <v>0</v>
      </c>
      <c r="HI106" t="str">
        <f t="shared" si="181"/>
        <v/>
      </c>
      <c r="HJ106" t="str">
        <f t="shared" si="182"/>
        <v>Luang Prabang River Lodge 2</v>
      </c>
      <c r="HK106">
        <f t="shared" si="182"/>
        <v>1822.5</v>
      </c>
      <c r="HL106">
        <f t="shared" si="182"/>
        <v>0</v>
      </c>
      <c r="HN106" t="str">
        <f t="shared" si="183"/>
        <v/>
      </c>
      <c r="HO106" t="str">
        <f t="shared" si="183"/>
        <v>Luang Prabang River Lodge 2</v>
      </c>
      <c r="HP106">
        <f t="shared" si="183"/>
        <v>1822.5</v>
      </c>
      <c r="HQ106">
        <f t="shared" si="140"/>
        <v>0</v>
      </c>
      <c r="HS106" t="str">
        <f t="shared" si="184"/>
        <v/>
      </c>
      <c r="HT106" t="str">
        <f t="shared" si="184"/>
        <v>Luang Prabang River Lodge 2</v>
      </c>
      <c r="HU106">
        <f t="shared" si="184"/>
        <v>1822.5</v>
      </c>
      <c r="HV106">
        <f t="shared" si="141"/>
        <v>0</v>
      </c>
      <c r="HX106" t="s">
        <v>473</v>
      </c>
      <c r="HY106" s="27">
        <v>1822.5</v>
      </c>
      <c r="HZ106" s="27">
        <v>0</v>
      </c>
      <c r="IB106" t="str">
        <f t="shared" si="185"/>
        <v/>
      </c>
      <c r="IC106" t="str">
        <f t="shared" si="186"/>
        <v>Luang Prabang River Lodge 2</v>
      </c>
      <c r="ID106">
        <f t="shared" si="186"/>
        <v>1822.5</v>
      </c>
      <c r="IE106">
        <f t="shared" si="186"/>
        <v>0</v>
      </c>
      <c r="IG106" t="str">
        <f t="shared" si="187"/>
        <v/>
      </c>
      <c r="IH106" t="str">
        <f t="shared" si="188"/>
        <v>Luang Prabang River Lodge 2</v>
      </c>
      <c r="II106">
        <f t="shared" si="188"/>
        <v>1822.5</v>
      </c>
      <c r="IJ106">
        <f t="shared" si="188"/>
        <v>0</v>
      </c>
      <c r="IL106" t="str">
        <f t="shared" si="189"/>
        <v/>
      </c>
      <c r="IM106" t="str">
        <f t="shared" si="190"/>
        <v>Luang Prabang River Lodge 2</v>
      </c>
      <c r="IN106">
        <f t="shared" si="190"/>
        <v>1822.5</v>
      </c>
      <c r="IO106">
        <f t="shared" si="190"/>
        <v>0</v>
      </c>
      <c r="IR106" s="26"/>
      <c r="IS106" s="26"/>
      <c r="IT106" s="26" t="s">
        <v>754</v>
      </c>
      <c r="IU106" s="26"/>
      <c r="IV106" s="72">
        <f>+(IV105*2)-IV102</f>
        <v>1587.1851300000003</v>
      </c>
      <c r="IW106" s="27">
        <f t="shared" si="251"/>
        <v>61542.657231485078</v>
      </c>
      <c r="IX106" s="27"/>
      <c r="IZ106" s="26"/>
      <c r="JA106" s="26"/>
      <c r="JB106" s="26" t="s">
        <v>754</v>
      </c>
      <c r="JC106" s="26"/>
      <c r="JD106" s="72">
        <f>+(JD105*2)-JD102</f>
        <v>1396.5454500000001</v>
      </c>
      <c r="JE106" s="27"/>
      <c r="JH106" s="26"/>
      <c r="JI106" s="26"/>
      <c r="JJ106" s="26" t="s">
        <v>754</v>
      </c>
      <c r="JK106" s="26"/>
      <c r="JL106" s="72">
        <f>+(JL105*2)-JL102</f>
        <v>1231.6957700000003</v>
      </c>
      <c r="JM106" s="27"/>
      <c r="JP106" s="26"/>
      <c r="JQ106" s="26"/>
      <c r="JR106" s="26" t="s">
        <v>754</v>
      </c>
      <c r="JS106" s="26"/>
      <c r="JT106" s="72">
        <f>+(JT105*2)-JT102</f>
        <v>1066.84609</v>
      </c>
      <c r="JU106" s="27"/>
      <c r="JV106" s="27"/>
      <c r="JX106" s="26" t="s">
        <v>689</v>
      </c>
      <c r="JY106" s="26"/>
      <c r="JZ106" s="26"/>
      <c r="KA106" s="72">
        <f>+KA105*KA104*10</f>
        <v>2000</v>
      </c>
      <c r="KB106" s="25"/>
      <c r="KD106" s="26" t="s">
        <v>689</v>
      </c>
      <c r="KE106" s="26"/>
      <c r="KF106" s="26"/>
      <c r="KG106" s="72">
        <f>+KG105*KG104*10</f>
        <v>1500</v>
      </c>
      <c r="KJ106" s="26" t="s">
        <v>689</v>
      </c>
      <c r="KK106" s="26"/>
      <c r="KL106" s="26"/>
      <c r="KM106" s="72">
        <f>+KM105*KM104*10</f>
        <v>1000</v>
      </c>
      <c r="KP106" s="26" t="s">
        <v>689</v>
      </c>
      <c r="KQ106" s="26"/>
      <c r="KR106" s="26"/>
      <c r="KS106" s="72">
        <f>+KS105*KS104*10</f>
        <v>500</v>
      </c>
      <c r="KV106" t="s">
        <v>251</v>
      </c>
      <c r="KX106" s="27">
        <v>1600</v>
      </c>
      <c r="KY106" s="27">
        <v>0</v>
      </c>
      <c r="KZ106" s="27"/>
      <c r="LB106" t="s">
        <v>251</v>
      </c>
      <c r="LD106" s="27">
        <f t="shared" si="123"/>
        <v>1600</v>
      </c>
      <c r="LE106" s="65">
        <f t="shared" si="123"/>
        <v>0</v>
      </c>
      <c r="LH106" t="str">
        <f t="shared" si="200"/>
        <v>naview @prasingh</v>
      </c>
      <c r="LJ106" s="27">
        <f t="shared" si="245"/>
        <v>1600</v>
      </c>
      <c r="LK106" s="65">
        <f t="shared" si="245"/>
        <v>0</v>
      </c>
      <c r="LN106" t="str">
        <f t="shared" si="201"/>
        <v>naview @prasingh</v>
      </c>
      <c r="LP106" s="27">
        <f t="shared" si="246"/>
        <v>1600</v>
      </c>
      <c r="LQ106" s="65">
        <f t="shared" si="246"/>
        <v>0</v>
      </c>
      <c r="LT106" t="s">
        <v>831</v>
      </c>
      <c r="LV106" s="27">
        <v>1600</v>
      </c>
      <c r="LW106" s="27">
        <v>0</v>
      </c>
      <c r="LX106" s="27"/>
      <c r="LZ106" t="str">
        <f t="shared" si="202"/>
        <v>Amarin resort chiang rai</v>
      </c>
      <c r="MB106" s="27">
        <f t="shared" si="126"/>
        <v>1600</v>
      </c>
      <c r="MC106" s="65">
        <f t="shared" si="126"/>
        <v>0</v>
      </c>
      <c r="MF106" t="str">
        <f t="shared" si="203"/>
        <v>Amarin resort chiang rai</v>
      </c>
      <c r="MH106" s="27">
        <f t="shared" si="247"/>
        <v>1600</v>
      </c>
      <c r="MI106" s="65">
        <f t="shared" si="247"/>
        <v>0</v>
      </c>
      <c r="ML106" t="str">
        <f t="shared" si="204"/>
        <v>Amarin resort chiang rai</v>
      </c>
      <c r="MN106" s="27">
        <f t="shared" si="248"/>
        <v>1600</v>
      </c>
      <c r="MO106" s="65">
        <f t="shared" si="248"/>
        <v>0</v>
      </c>
      <c r="MQ106" t="s">
        <v>499</v>
      </c>
      <c r="MS106" s="27"/>
      <c r="MT106" s="27"/>
      <c r="MW106" t="str">
        <f t="shared" si="205"/>
        <v>Arrivée vers 19h à Chiang Mai</v>
      </c>
      <c r="MY106" s="27">
        <f t="shared" si="206"/>
        <v>0</v>
      </c>
      <c r="MZ106" s="65">
        <f t="shared" si="206"/>
        <v>0</v>
      </c>
      <c r="NC106" t="str">
        <f t="shared" si="207"/>
        <v>Arrivée vers 19h à Chiang Mai</v>
      </c>
      <c r="NE106" s="27">
        <f t="shared" si="208"/>
        <v>0</v>
      </c>
      <c r="NF106" s="65">
        <f t="shared" si="208"/>
        <v>0</v>
      </c>
      <c r="NI106" t="str">
        <f t="shared" si="209"/>
        <v>Arrivée vers 19h à Chiang Mai</v>
      </c>
      <c r="NK106" s="27">
        <f t="shared" si="210"/>
        <v>0</v>
      </c>
      <c r="NL106" s="65">
        <f t="shared" si="210"/>
        <v>0</v>
      </c>
      <c r="NN106" s="25" t="s">
        <v>813</v>
      </c>
      <c r="NP106" s="27">
        <v>3700</v>
      </c>
      <c r="NQ106" s="27">
        <v>0</v>
      </c>
      <c r="NT106" t="str">
        <f t="shared" si="211"/>
        <v>Lanta Miami Resort</v>
      </c>
      <c r="NV106" s="27">
        <f t="shared" si="212"/>
        <v>3700</v>
      </c>
      <c r="NW106" s="65">
        <f t="shared" si="212"/>
        <v>0</v>
      </c>
      <c r="NZ106" t="str">
        <f t="shared" si="213"/>
        <v>Lanta Miami Resort</v>
      </c>
      <c r="OB106" s="27">
        <f t="shared" si="214"/>
        <v>3700</v>
      </c>
      <c r="OC106" s="65">
        <f t="shared" si="214"/>
        <v>0</v>
      </c>
      <c r="OF106" t="str">
        <f t="shared" si="215"/>
        <v>Lanta Miami Resort</v>
      </c>
      <c r="OH106" s="27">
        <f t="shared" si="216"/>
        <v>3700</v>
      </c>
      <c r="OI106" s="65">
        <f t="shared" si="216"/>
        <v>0</v>
      </c>
      <c r="OL106" s="25" t="s">
        <v>732</v>
      </c>
      <c r="OO106" s="27">
        <v>0</v>
      </c>
      <c r="OR106" t="str">
        <f t="shared" si="217"/>
        <v>déjeuner ant de partir</v>
      </c>
      <c r="OT106" s="27">
        <f t="shared" si="218"/>
        <v>0</v>
      </c>
      <c r="OU106" s="65">
        <f t="shared" si="218"/>
        <v>0</v>
      </c>
      <c r="OX106" t="str">
        <f t="shared" si="219"/>
        <v>déjeuner ant de partir</v>
      </c>
      <c r="OZ106" s="27">
        <f t="shared" si="220"/>
        <v>0</v>
      </c>
      <c r="PA106" s="65">
        <f t="shared" si="220"/>
        <v>0</v>
      </c>
      <c r="PD106" t="str">
        <f t="shared" si="221"/>
        <v>déjeuner ant de partir</v>
      </c>
      <c r="PF106" s="27">
        <f t="shared" si="222"/>
        <v>0</v>
      </c>
      <c r="PG106" s="65">
        <f t="shared" si="222"/>
        <v>0</v>
      </c>
      <c r="PJ106" s="25"/>
      <c r="PM106" s="27"/>
      <c r="PP106" s="25"/>
      <c r="PS106" s="27"/>
      <c r="PV106" s="25"/>
      <c r="PY106" s="27"/>
      <c r="QB106" s="25"/>
      <c r="QE106" s="27"/>
      <c r="QH106" t="s">
        <v>752</v>
      </c>
      <c r="QN106" t="str">
        <f t="shared" si="229"/>
        <v>Dîner khao san road</v>
      </c>
      <c r="QO106">
        <f t="shared" si="229"/>
        <v>0</v>
      </c>
      <c r="QP106">
        <f t="shared" si="229"/>
        <v>0</v>
      </c>
      <c r="QT106" t="str">
        <f t="shared" si="230"/>
        <v>Dîner khao san road</v>
      </c>
      <c r="QU106">
        <f t="shared" si="230"/>
        <v>0</v>
      </c>
      <c r="QV106">
        <f t="shared" si="231"/>
        <v>0</v>
      </c>
      <c r="QZ106" t="str">
        <f t="shared" si="250"/>
        <v>Dîner khao san road</v>
      </c>
      <c r="RA106">
        <f t="shared" si="250"/>
        <v>0</v>
      </c>
      <c r="RB106">
        <f t="shared" si="250"/>
        <v>0</v>
      </c>
      <c r="RC106" t="s">
        <v>817</v>
      </c>
      <c r="RD106" t="s">
        <v>833</v>
      </c>
      <c r="RE106">
        <v>0</v>
      </c>
      <c r="RF106">
        <v>0</v>
      </c>
      <c r="RH106" t="s">
        <v>817</v>
      </c>
      <c r="RI106" t="str">
        <f t="shared" si="234"/>
        <v>Départ 6h30 pour aéroport air asia départ 9h arrivée 10h15</v>
      </c>
      <c r="RJ106">
        <f t="shared" si="234"/>
        <v>0</v>
      </c>
      <c r="RK106">
        <f t="shared" si="234"/>
        <v>0</v>
      </c>
      <c r="RM106" t="s">
        <v>817</v>
      </c>
      <c r="RN106" t="str">
        <f t="shared" si="235"/>
        <v>Départ 6h30 pour aéroport air asia départ 9h arrivée 10h15</v>
      </c>
      <c r="RO106">
        <f t="shared" si="235"/>
        <v>0</v>
      </c>
      <c r="RP106">
        <f t="shared" si="235"/>
        <v>0</v>
      </c>
      <c r="RR106" t="s">
        <v>817</v>
      </c>
      <c r="RS106" t="str">
        <f t="shared" si="236"/>
        <v>Départ 6h30 pour aéroport air asia départ 9h arrivée 10h15</v>
      </c>
      <c r="RT106">
        <f t="shared" si="236"/>
        <v>0</v>
      </c>
      <c r="RU106">
        <f t="shared" si="236"/>
        <v>0</v>
      </c>
      <c r="RV106" t="s">
        <v>700</v>
      </c>
      <c r="RW106" t="s">
        <v>616</v>
      </c>
      <c r="RX106" s="27">
        <v>1500</v>
      </c>
      <c r="RY106" s="65">
        <v>750</v>
      </c>
      <c r="SA106" t="str">
        <f t="shared" si="237"/>
        <v>J13</v>
      </c>
      <c r="SB106" t="str">
        <f t="shared" si="237"/>
        <v>Visite du parc de Khao Yai (programme de greenleaf guesthouse &amp; tour)</v>
      </c>
      <c r="SC106">
        <f t="shared" si="237"/>
        <v>1500</v>
      </c>
      <c r="SD106">
        <f t="shared" si="237"/>
        <v>750</v>
      </c>
      <c r="SF106" t="str">
        <f t="shared" si="238"/>
        <v>J13</v>
      </c>
      <c r="SG106" t="str">
        <f t="shared" si="238"/>
        <v>Visite du parc de Khao Yai (programme de greenleaf guesthouse &amp; tour)</v>
      </c>
      <c r="SH106">
        <f t="shared" si="238"/>
        <v>1500</v>
      </c>
      <c r="SI106">
        <f t="shared" si="238"/>
        <v>750</v>
      </c>
      <c r="SK106" t="str">
        <f t="shared" si="239"/>
        <v>J13</v>
      </c>
      <c r="SL106" t="str">
        <f t="shared" si="239"/>
        <v>Visite du parc de Khao Yai (programme de greenleaf guesthouse &amp; tour)</v>
      </c>
      <c r="SM106">
        <f t="shared" si="239"/>
        <v>1500</v>
      </c>
      <c r="SN106">
        <f t="shared" si="239"/>
        <v>750</v>
      </c>
      <c r="SR106" s="25" t="s">
        <v>479</v>
      </c>
      <c r="ST106" s="27"/>
      <c r="SW106" t="str">
        <f t="shared" si="240"/>
        <v>Déjeuner sur place (radeau)</v>
      </c>
      <c r="SX106">
        <f t="shared" si="240"/>
        <v>0</v>
      </c>
      <c r="SY106">
        <f t="shared" si="240"/>
        <v>0</v>
      </c>
      <c r="TB106" t="str">
        <f t="shared" si="241"/>
        <v>Déjeuner sur place (radeau)</v>
      </c>
      <c r="TC106">
        <f t="shared" si="241"/>
        <v>0</v>
      </c>
      <c r="TD106">
        <f t="shared" si="241"/>
        <v>0</v>
      </c>
      <c r="TG106" t="str">
        <f t="shared" si="242"/>
        <v>Déjeuner sur place (radeau)</v>
      </c>
      <c r="TH106">
        <f t="shared" si="242"/>
        <v>0</v>
      </c>
      <c r="TI106">
        <f t="shared" si="242"/>
        <v>0</v>
      </c>
    </row>
    <row r="107" spans="2:529" x14ac:dyDescent="0.25"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G107" s="26"/>
      <c r="AH107" s="26" t="s">
        <v>825</v>
      </c>
      <c r="AI107" s="72">
        <f>+(AI106*2)-AI99</f>
        <v>4360.3096450000003</v>
      </c>
      <c r="AJ107" s="65">
        <f t="shared" si="249"/>
        <v>169069.78072896472</v>
      </c>
      <c r="AK107" s="65"/>
      <c r="AM107" s="26"/>
      <c r="AN107" s="26" t="s">
        <v>825</v>
      </c>
      <c r="AO107" s="72">
        <f>+(AO106*2)-AO99</f>
        <v>3657.8158349999999</v>
      </c>
      <c r="AP107" s="65"/>
      <c r="AQ107" s="65"/>
      <c r="AS107" s="26"/>
      <c r="AT107" s="26" t="s">
        <v>825</v>
      </c>
      <c r="AU107" s="72">
        <f>+(AU106*2)-AU99</f>
        <v>3006.9020250000003</v>
      </c>
      <c r="AV107" s="65">
        <f>+AU107*$C$1</f>
        <v>116591.78072896472</v>
      </c>
      <c r="AW107" s="65"/>
      <c r="AY107" s="26"/>
      <c r="AZ107" s="26" t="s">
        <v>825</v>
      </c>
      <c r="BA107" s="72">
        <f>+(BA106*2)-BA99</f>
        <v>2355.9882150000003</v>
      </c>
      <c r="BB107" s="65"/>
      <c r="BC107" s="65"/>
      <c r="BE107" t="s">
        <v>539</v>
      </c>
      <c r="BF107">
        <v>0</v>
      </c>
      <c r="BG107">
        <v>0</v>
      </c>
      <c r="BI107" t="str">
        <f t="shared" si="149"/>
        <v/>
      </c>
      <c r="BJ107" t="str">
        <f t="shared" si="150"/>
        <v>Déjeuner à l'hôtel ou à proximité</v>
      </c>
      <c r="BK107" s="27">
        <f t="shared" si="150"/>
        <v>0</v>
      </c>
      <c r="BL107" s="27">
        <f t="shared" si="150"/>
        <v>0</v>
      </c>
      <c r="BN107" t="str">
        <f t="shared" si="151"/>
        <v/>
      </c>
      <c r="BO107" t="str">
        <f t="shared" si="151"/>
        <v>Déjeuner à l'hôtel ou à proximité</v>
      </c>
      <c r="BP107" s="27">
        <f t="shared" si="151"/>
        <v>0</v>
      </c>
      <c r="BQ107" s="27">
        <f t="shared" si="129"/>
        <v>0</v>
      </c>
      <c r="BS107" s="27" t="str">
        <f t="shared" si="152"/>
        <v/>
      </c>
      <c r="BT107" t="str">
        <f t="shared" si="152"/>
        <v>Déjeuner à l'hôtel ou à proximité</v>
      </c>
      <c r="BU107" s="27">
        <f t="shared" si="152"/>
        <v>0</v>
      </c>
      <c r="BV107" s="27">
        <f t="shared" si="130"/>
        <v>0</v>
      </c>
      <c r="BX107" t="s">
        <v>427</v>
      </c>
      <c r="BY107">
        <v>3700</v>
      </c>
      <c r="BZ107">
        <v>0</v>
      </c>
      <c r="CB107" t="str">
        <f t="shared" si="153"/>
        <v/>
      </c>
      <c r="CC107" t="str">
        <f t="shared" si="154"/>
        <v>Lanta miami resort</v>
      </c>
      <c r="CD107" s="27">
        <f t="shared" si="154"/>
        <v>3700</v>
      </c>
      <c r="CE107" s="27">
        <f t="shared" si="154"/>
        <v>0</v>
      </c>
      <c r="CF107"/>
      <c r="CG107" t="str">
        <f t="shared" si="155"/>
        <v/>
      </c>
      <c r="CH107" t="str">
        <f t="shared" si="155"/>
        <v>Lanta miami resort</v>
      </c>
      <c r="CI107" s="27">
        <f t="shared" si="156"/>
        <v>3700</v>
      </c>
      <c r="CJ107" s="27">
        <f t="shared" si="157"/>
        <v>0</v>
      </c>
      <c r="CL107" t="str">
        <f t="shared" si="158"/>
        <v/>
      </c>
      <c r="CM107" t="str">
        <f t="shared" si="158"/>
        <v>Lanta miami resort</v>
      </c>
      <c r="CN107" s="27">
        <f t="shared" si="158"/>
        <v>3700</v>
      </c>
      <c r="CO107" s="27">
        <f t="shared" si="131"/>
        <v>0</v>
      </c>
      <c r="CR107" t="s">
        <v>601</v>
      </c>
      <c r="CS107">
        <v>1700</v>
      </c>
      <c r="CT107" s="27">
        <v>1700</v>
      </c>
      <c r="CV107" t="str">
        <f t="shared" si="159"/>
        <v/>
      </c>
      <c r="CW107" t="str">
        <f t="shared" si="160"/>
        <v>Thai airways départ 15h40 arrivée 17h</v>
      </c>
      <c r="CX107" s="27">
        <f t="shared" si="160"/>
        <v>1700</v>
      </c>
      <c r="CY107" s="27">
        <f t="shared" si="160"/>
        <v>1700</v>
      </c>
      <c r="DA107" t="str">
        <f t="shared" si="161"/>
        <v/>
      </c>
      <c r="DB107" t="str">
        <f t="shared" si="162"/>
        <v>Thai airways départ 15h40 arrivée 17h</v>
      </c>
      <c r="DC107" s="27">
        <f t="shared" si="162"/>
        <v>1700</v>
      </c>
      <c r="DD107" s="27">
        <f t="shared" si="162"/>
        <v>1700</v>
      </c>
      <c r="DF107" t="str">
        <f t="shared" si="163"/>
        <v/>
      </c>
      <c r="DG107" t="str">
        <f t="shared" si="164"/>
        <v>Thai airways départ 15h40 arrivée 17h</v>
      </c>
      <c r="DH107" s="27">
        <f t="shared" si="164"/>
        <v>1700</v>
      </c>
      <c r="DI107" s="27">
        <f t="shared" si="164"/>
        <v>1700</v>
      </c>
      <c r="DL107" t="s">
        <v>816</v>
      </c>
      <c r="DM107" s="27">
        <v>1200</v>
      </c>
      <c r="DP107" t="str">
        <f t="shared" si="165"/>
        <v/>
      </c>
      <c r="DQ107" t="str">
        <f t="shared" si="166"/>
        <v>Park and pool resort + van de vientiane à nongkhai</v>
      </c>
      <c r="DR107" s="27">
        <f t="shared" si="166"/>
        <v>1200</v>
      </c>
      <c r="DS107" s="27">
        <f t="shared" si="166"/>
        <v>0</v>
      </c>
      <c r="DU107" t="str">
        <f t="shared" si="167"/>
        <v/>
      </c>
      <c r="DV107" t="str">
        <f t="shared" si="167"/>
        <v>Park and pool resort + van de vientiane à nongkhai</v>
      </c>
      <c r="DW107" s="27">
        <f t="shared" si="167"/>
        <v>1200</v>
      </c>
      <c r="DX107" s="27">
        <f t="shared" si="132"/>
        <v>0</v>
      </c>
      <c r="DZ107" t="str">
        <f t="shared" si="168"/>
        <v/>
      </c>
      <c r="EA107" t="str">
        <f t="shared" si="168"/>
        <v>Park and pool resort + van de vientiane à nongkhai</v>
      </c>
      <c r="EB107" s="27">
        <f t="shared" si="168"/>
        <v>1200</v>
      </c>
      <c r="EC107" s="27">
        <f t="shared" si="133"/>
        <v>0</v>
      </c>
      <c r="EF107" t="s">
        <v>795</v>
      </c>
      <c r="EG107">
        <f>10*120</f>
        <v>1200</v>
      </c>
      <c r="EZ107" t="s">
        <v>540</v>
      </c>
      <c r="FA107" s="27">
        <v>50</v>
      </c>
      <c r="FB107">
        <v>0</v>
      </c>
      <c r="FD107" t="str">
        <f t="shared" si="169"/>
        <v/>
      </c>
      <c r="FE107" t="str">
        <f t="shared" si="170"/>
        <v>Fin d'après midi : bamboo bridge + sœurs tisserandes</v>
      </c>
      <c r="FF107" s="27">
        <f t="shared" si="170"/>
        <v>50</v>
      </c>
      <c r="FG107" s="27">
        <f t="shared" si="170"/>
        <v>0</v>
      </c>
      <c r="FI107" t="str">
        <f t="shared" si="171"/>
        <v/>
      </c>
      <c r="FJ107" t="str">
        <f t="shared" si="171"/>
        <v>Fin d'après midi : bamboo bridge + sœurs tisserandes</v>
      </c>
      <c r="FK107" s="27">
        <f t="shared" si="171"/>
        <v>50</v>
      </c>
      <c r="FL107" s="27">
        <f t="shared" si="134"/>
        <v>0</v>
      </c>
      <c r="FN107" t="str">
        <f t="shared" si="172"/>
        <v/>
      </c>
      <c r="FO107" t="str">
        <f t="shared" si="172"/>
        <v>Fin d'après midi : bamboo bridge + sœurs tisserandes</v>
      </c>
      <c r="FP107" s="27">
        <f t="shared" si="172"/>
        <v>50</v>
      </c>
      <c r="FQ107" s="27">
        <f t="shared" si="135"/>
        <v>0</v>
      </c>
      <c r="FS107" t="s">
        <v>540</v>
      </c>
      <c r="FT107" s="27">
        <v>50</v>
      </c>
      <c r="FU107">
        <v>0</v>
      </c>
      <c r="FW107" t="str">
        <f t="shared" si="173"/>
        <v/>
      </c>
      <c r="FX107" t="str">
        <f t="shared" si="174"/>
        <v>Fin d'après midi : bamboo bridge + sœurs tisserandes</v>
      </c>
      <c r="FY107" s="27">
        <f t="shared" si="174"/>
        <v>50</v>
      </c>
      <c r="FZ107" s="27">
        <f t="shared" si="174"/>
        <v>0</v>
      </c>
      <c r="GB107" t="str">
        <f t="shared" si="175"/>
        <v/>
      </c>
      <c r="GC107" t="str">
        <f t="shared" si="175"/>
        <v>Fin d'après midi : bamboo bridge + sœurs tisserandes</v>
      </c>
      <c r="GD107" s="27">
        <f t="shared" si="175"/>
        <v>50</v>
      </c>
      <c r="GE107" s="27">
        <f t="shared" si="136"/>
        <v>0</v>
      </c>
      <c r="GG107" t="str">
        <f t="shared" si="176"/>
        <v/>
      </c>
      <c r="GH107" t="str">
        <f t="shared" si="176"/>
        <v>Fin d'après midi : bamboo bridge + sœurs tisserandes</v>
      </c>
      <c r="GI107" s="27">
        <f t="shared" si="176"/>
        <v>50</v>
      </c>
      <c r="GJ107" s="27">
        <f t="shared" si="137"/>
        <v>0</v>
      </c>
      <c r="GL107" t="s">
        <v>540</v>
      </c>
      <c r="GM107" s="27">
        <v>50</v>
      </c>
      <c r="GN107">
        <v>0</v>
      </c>
      <c r="GP107" t="str">
        <f t="shared" si="177"/>
        <v/>
      </c>
      <c r="GQ107" t="str">
        <f t="shared" si="178"/>
        <v>Fin d'après midi : bamboo bridge + sœurs tisserandes</v>
      </c>
      <c r="GR107" s="27">
        <f t="shared" si="178"/>
        <v>50</v>
      </c>
      <c r="GS107" s="27">
        <f t="shared" si="178"/>
        <v>0</v>
      </c>
      <c r="GU107" t="str">
        <f t="shared" si="179"/>
        <v/>
      </c>
      <c r="GV107" t="str">
        <f t="shared" si="179"/>
        <v>Fin d'après midi : bamboo bridge + sœurs tisserandes</v>
      </c>
      <c r="GW107" s="27">
        <f t="shared" si="179"/>
        <v>50</v>
      </c>
      <c r="GX107" s="27">
        <f t="shared" si="138"/>
        <v>0</v>
      </c>
      <c r="GZ107" t="str">
        <f t="shared" si="180"/>
        <v/>
      </c>
      <c r="HA107" t="str">
        <f t="shared" si="180"/>
        <v>Fin d'après midi : bamboo bridge + sœurs tisserandes</v>
      </c>
      <c r="HB107" s="27">
        <f t="shared" si="180"/>
        <v>50</v>
      </c>
      <c r="HC107" s="27">
        <f t="shared" si="139"/>
        <v>0</v>
      </c>
      <c r="HD107" t="s">
        <v>700</v>
      </c>
      <c r="HE107" t="s">
        <v>628</v>
      </c>
      <c r="HI107" t="str">
        <f t="shared" si="181"/>
        <v>J13</v>
      </c>
      <c r="HJ107" t="str">
        <f t="shared" si="182"/>
        <v>Retour croisière vers 17h</v>
      </c>
      <c r="HK107">
        <f t="shared" si="182"/>
        <v>0</v>
      </c>
      <c r="HL107">
        <f t="shared" si="182"/>
        <v>0</v>
      </c>
      <c r="HN107" t="str">
        <f t="shared" si="183"/>
        <v>J13</v>
      </c>
      <c r="HO107" t="str">
        <f t="shared" si="183"/>
        <v>Retour croisière vers 17h</v>
      </c>
      <c r="HP107">
        <f t="shared" si="183"/>
        <v>0</v>
      </c>
      <c r="HQ107">
        <f t="shared" si="140"/>
        <v>0</v>
      </c>
      <c r="HS107" t="str">
        <f t="shared" si="184"/>
        <v>J13</v>
      </c>
      <c r="HT107" t="str">
        <f t="shared" si="184"/>
        <v>Retour croisière vers 17h</v>
      </c>
      <c r="HU107">
        <f t="shared" si="184"/>
        <v>0</v>
      </c>
      <c r="HV107">
        <f t="shared" si="141"/>
        <v>0</v>
      </c>
      <c r="HW107" t="s">
        <v>700</v>
      </c>
      <c r="HX107" t="s">
        <v>628</v>
      </c>
      <c r="IB107" t="str">
        <f t="shared" si="185"/>
        <v>J13</v>
      </c>
      <c r="IC107" t="str">
        <f t="shared" si="186"/>
        <v>Retour croisière vers 17h</v>
      </c>
      <c r="ID107">
        <f t="shared" si="186"/>
        <v>0</v>
      </c>
      <c r="IE107">
        <f t="shared" si="186"/>
        <v>0</v>
      </c>
      <c r="IG107" t="str">
        <f t="shared" si="187"/>
        <v>J13</v>
      </c>
      <c r="IH107" t="str">
        <f t="shared" si="188"/>
        <v>Retour croisière vers 17h</v>
      </c>
      <c r="II107">
        <f t="shared" si="188"/>
        <v>0</v>
      </c>
      <c r="IJ107">
        <f t="shared" si="188"/>
        <v>0</v>
      </c>
      <c r="IL107" t="str">
        <f t="shared" si="189"/>
        <v>J13</v>
      </c>
      <c r="IM107" t="str">
        <f t="shared" si="190"/>
        <v>Retour croisière vers 17h</v>
      </c>
      <c r="IN107">
        <f t="shared" si="190"/>
        <v>0</v>
      </c>
      <c r="IO107">
        <f t="shared" si="190"/>
        <v>0</v>
      </c>
      <c r="IR107" s="26" t="s">
        <v>760</v>
      </c>
      <c r="IS107" s="26"/>
      <c r="IT107" s="26" t="s">
        <v>748</v>
      </c>
      <c r="IU107" s="26"/>
      <c r="IV107" s="72">
        <f>+(IW95/6)+(($IS$114)/6)+(IV102/2)</f>
        <v>1239.4271199999998</v>
      </c>
      <c r="IW107" s="27">
        <f t="shared" si="251"/>
        <v>48058.438154323376</v>
      </c>
      <c r="IZ107" s="26" t="s">
        <v>760</v>
      </c>
      <c r="JA107" s="26"/>
      <c r="JB107" s="26" t="s">
        <v>748</v>
      </c>
      <c r="JC107" s="26"/>
      <c r="JD107" s="72">
        <f>+(JE95/6)+(($IS$114)/6)+(JD102/2)</f>
        <v>1112.3340000000001</v>
      </c>
      <c r="JE107" s="27">
        <f>+JD107*$C$1</f>
        <v>43130.438154323383</v>
      </c>
      <c r="JH107" s="26" t="s">
        <v>760</v>
      </c>
      <c r="JI107" s="26"/>
      <c r="JJ107" s="26" t="s">
        <v>748</v>
      </c>
      <c r="JK107" s="26"/>
      <c r="JL107" s="72">
        <f>+(JM95/6)+(($IS$114)/6)+(JL102/2)</f>
        <v>1002.4342133333334</v>
      </c>
      <c r="JM107" s="27"/>
      <c r="JP107" s="26" t="s">
        <v>760</v>
      </c>
      <c r="JQ107" s="26"/>
      <c r="JR107" s="26" t="s">
        <v>748</v>
      </c>
      <c r="JS107" s="26"/>
      <c r="JT107" s="72">
        <f>+(JU95/6)+(($IS$114)/6)+(JT102/2)</f>
        <v>892.5344266666666</v>
      </c>
      <c r="JU107" s="27"/>
      <c r="JV107" s="27"/>
      <c r="JX107" s="26" t="s">
        <v>699</v>
      </c>
      <c r="JY107" s="26"/>
      <c r="JZ107" s="26"/>
      <c r="KA107" s="72">
        <f>+KA106+KA103</f>
        <v>9721.4228399999993</v>
      </c>
      <c r="KB107" s="25"/>
      <c r="KD107" s="26" t="s">
        <v>699</v>
      </c>
      <c r="KE107" s="26"/>
      <c r="KF107" s="26"/>
      <c r="KG107" s="72">
        <f>+KG106+KG103</f>
        <v>7874.9785199999997</v>
      </c>
      <c r="KJ107" s="26" t="s">
        <v>699</v>
      </c>
      <c r="KK107" s="26"/>
      <c r="KL107" s="26"/>
      <c r="KM107" s="72">
        <f>+KM106+KM103</f>
        <v>6054.3242</v>
      </c>
      <c r="KP107" s="26" t="s">
        <v>699</v>
      </c>
      <c r="KQ107" s="26"/>
      <c r="KR107" s="26"/>
      <c r="KS107" s="72">
        <f>+KS106+KS103</f>
        <v>4233.6698799999995</v>
      </c>
      <c r="KV107" t="s">
        <v>342</v>
      </c>
      <c r="KY107" s="27">
        <v>0</v>
      </c>
      <c r="KZ107" s="27"/>
      <c r="LB107" t="s">
        <v>342</v>
      </c>
      <c r="LD107" s="27">
        <f t="shared" si="123"/>
        <v>0</v>
      </c>
      <c r="LE107" s="65">
        <f t="shared" si="123"/>
        <v>0</v>
      </c>
      <c r="LH107" t="str">
        <f t="shared" si="200"/>
        <v>Dîner à l'hôtel ou à proximité</v>
      </c>
      <c r="LJ107" s="27">
        <f t="shared" si="245"/>
        <v>0</v>
      </c>
      <c r="LK107" s="65">
        <f t="shared" si="245"/>
        <v>0</v>
      </c>
      <c r="LN107" t="str">
        <f t="shared" si="201"/>
        <v>Dîner à l'hôtel ou à proximité</v>
      </c>
      <c r="LP107" s="27">
        <f t="shared" si="246"/>
        <v>0</v>
      </c>
      <c r="LQ107" s="65">
        <f t="shared" si="246"/>
        <v>0</v>
      </c>
      <c r="LT107" t="s">
        <v>342</v>
      </c>
      <c r="LW107" s="27">
        <v>0</v>
      </c>
      <c r="LX107" s="27"/>
      <c r="LZ107" t="str">
        <f t="shared" si="202"/>
        <v>Dîner à l'hôtel ou à proximité</v>
      </c>
      <c r="MB107" s="27">
        <f t="shared" si="126"/>
        <v>0</v>
      </c>
      <c r="MC107" s="65">
        <f t="shared" si="126"/>
        <v>0</v>
      </c>
      <c r="MF107" t="str">
        <f t="shared" si="203"/>
        <v>Dîner à l'hôtel ou à proximité</v>
      </c>
      <c r="MH107" s="27">
        <f t="shared" si="247"/>
        <v>0</v>
      </c>
      <c r="MI107" s="65">
        <f t="shared" si="247"/>
        <v>0</v>
      </c>
      <c r="ML107" t="str">
        <f t="shared" si="204"/>
        <v>Dîner à l'hôtel ou à proximité</v>
      </c>
      <c r="MN107" s="27">
        <f t="shared" si="248"/>
        <v>0</v>
      </c>
      <c r="MO107" s="65">
        <f t="shared" si="248"/>
        <v>0</v>
      </c>
      <c r="MQ107" t="s">
        <v>251</v>
      </c>
      <c r="MS107" s="27">
        <v>1800</v>
      </c>
      <c r="MT107" s="27">
        <v>0</v>
      </c>
      <c r="MW107" t="str">
        <f t="shared" si="205"/>
        <v>naview @prasingh</v>
      </c>
      <c r="MY107" s="27">
        <f t="shared" si="206"/>
        <v>1800</v>
      </c>
      <c r="MZ107" s="65">
        <f t="shared" si="206"/>
        <v>0</v>
      </c>
      <c r="NC107" t="str">
        <f t="shared" si="207"/>
        <v>naview @prasingh</v>
      </c>
      <c r="NE107" s="27">
        <f t="shared" si="208"/>
        <v>1800</v>
      </c>
      <c r="NF107" s="65">
        <f t="shared" si="208"/>
        <v>0</v>
      </c>
      <c r="NI107" t="str">
        <f t="shared" si="209"/>
        <v>naview @prasingh</v>
      </c>
      <c r="NK107" s="27">
        <f t="shared" si="210"/>
        <v>1800</v>
      </c>
      <c r="NL107" s="65">
        <f t="shared" si="210"/>
        <v>0</v>
      </c>
      <c r="NN107" s="25" t="s">
        <v>834</v>
      </c>
      <c r="NP107" s="27"/>
      <c r="NQ107" s="27">
        <v>2500</v>
      </c>
      <c r="NT107" t="str">
        <f t="shared" si="211"/>
        <v>Location  motos 2j à 300 bhts ou sampheaw</v>
      </c>
      <c r="NV107" s="27">
        <f t="shared" si="212"/>
        <v>0</v>
      </c>
      <c r="NW107" s="65">
        <f t="shared" si="212"/>
        <v>2500</v>
      </c>
      <c r="NZ107" t="str">
        <f t="shared" si="213"/>
        <v>Location  motos 2j à 300 bhts ou sampheaw</v>
      </c>
      <c r="OB107" s="27">
        <f t="shared" si="214"/>
        <v>0</v>
      </c>
      <c r="OC107" s="65">
        <f t="shared" si="214"/>
        <v>2500</v>
      </c>
      <c r="OF107" t="str">
        <f t="shared" si="215"/>
        <v>Location  motos 2j à 300 bhts ou sampheaw</v>
      </c>
      <c r="OH107" s="27">
        <f t="shared" si="216"/>
        <v>0</v>
      </c>
      <c r="OI107" s="65">
        <f t="shared" si="216"/>
        <v>2500</v>
      </c>
      <c r="OL107" s="25" t="s">
        <v>835</v>
      </c>
      <c r="ON107">
        <v>1330</v>
      </c>
      <c r="OO107" s="27">
        <v>1330</v>
      </c>
      <c r="OR107" t="str">
        <f t="shared" si="217"/>
        <v>Vol thai Airways pour Bangkok départ 19h25 arrivée 20h45</v>
      </c>
      <c r="OT107" s="27">
        <f t="shared" si="218"/>
        <v>1330</v>
      </c>
      <c r="OU107" s="65">
        <f t="shared" si="218"/>
        <v>1330</v>
      </c>
      <c r="OX107" t="str">
        <f t="shared" si="219"/>
        <v>Vol thai Airways pour Bangkok départ 19h25 arrivée 20h45</v>
      </c>
      <c r="OZ107" s="27">
        <f t="shared" si="220"/>
        <v>1330</v>
      </c>
      <c r="PA107" s="65">
        <f t="shared" si="220"/>
        <v>1330</v>
      </c>
      <c r="PD107" t="str">
        <f t="shared" si="221"/>
        <v>Vol thai Airways pour Bangkok départ 19h25 arrivée 20h45</v>
      </c>
      <c r="PF107" s="27">
        <f t="shared" si="222"/>
        <v>1330</v>
      </c>
      <c r="PG107" s="65">
        <f t="shared" si="222"/>
        <v>1330</v>
      </c>
      <c r="PJ107" s="26" t="s">
        <v>639</v>
      </c>
      <c r="PK107" s="26"/>
      <c r="PL107" s="72">
        <f>SUM(PL19:PL106)/$C$1</f>
        <v>506.61876000000001</v>
      </c>
      <c r="PM107" s="72">
        <f>SUM(PM19:PM106)/$C$1</f>
        <v>2246.02531</v>
      </c>
      <c r="PP107" s="26" t="s">
        <v>639</v>
      </c>
      <c r="PQ107" s="26"/>
      <c r="PR107" s="72">
        <f>SUM(PR19:PR106)/$C$1</f>
        <v>506.61876000000001</v>
      </c>
      <c r="PS107" s="72">
        <f>SUM(PS19:PS106)/$C$1</f>
        <v>2065.4953100000002</v>
      </c>
      <c r="PV107" s="26" t="s">
        <v>639</v>
      </c>
      <c r="PW107" s="26"/>
      <c r="PX107" s="72">
        <f>SUM(PX19:PX106)/$C$1</f>
        <v>506.61876000000001</v>
      </c>
      <c r="PY107" s="72">
        <f>SUM(PY19:PY106)/$C$1</f>
        <v>2065.4953100000002</v>
      </c>
      <c r="QB107" s="26" t="s">
        <v>639</v>
      </c>
      <c r="QC107" s="26"/>
      <c r="QD107" s="72">
        <f>SUM(QD19:QD106)/$C$1</f>
        <v>506.61876000000001</v>
      </c>
      <c r="QE107" s="72">
        <f>SUM(QE19:QE106)/$C$1</f>
        <v>2065.4953100000002</v>
      </c>
      <c r="QG107" t="s">
        <v>817</v>
      </c>
      <c r="QH107" t="s">
        <v>807</v>
      </c>
      <c r="QM107" t="s">
        <v>817</v>
      </c>
      <c r="QN107" t="str">
        <f t="shared" si="229"/>
        <v>Départ à 8h30 pour l'île de Koh Kret</v>
      </c>
      <c r="QO107">
        <f t="shared" si="229"/>
        <v>0</v>
      </c>
      <c r="QP107">
        <f t="shared" si="229"/>
        <v>0</v>
      </c>
      <c r="QS107" t="s">
        <v>817</v>
      </c>
      <c r="QT107" t="str">
        <f t="shared" si="230"/>
        <v>Départ à 8h30 pour l'île de Koh Kret</v>
      </c>
      <c r="QU107">
        <f t="shared" si="230"/>
        <v>0</v>
      </c>
      <c r="QV107">
        <f t="shared" si="231"/>
        <v>0</v>
      </c>
      <c r="QY107" t="s">
        <v>817</v>
      </c>
      <c r="QZ107" t="str">
        <f t="shared" si="250"/>
        <v>Départ à 8h30 pour l'île de Koh Kret</v>
      </c>
      <c r="RA107">
        <f t="shared" si="250"/>
        <v>0</v>
      </c>
      <c r="RB107">
        <f t="shared" si="250"/>
        <v>0</v>
      </c>
      <c r="RD107" t="s">
        <v>836</v>
      </c>
      <c r="RF107">
        <v>1800</v>
      </c>
      <c r="RI107" t="str">
        <f t="shared" si="234"/>
        <v>van pour aéroport surat thani</v>
      </c>
      <c r="RJ107">
        <f t="shared" si="234"/>
        <v>0</v>
      </c>
      <c r="RK107">
        <f t="shared" si="234"/>
        <v>1800</v>
      </c>
      <c r="RN107" t="str">
        <f t="shared" si="235"/>
        <v>van pour aéroport surat thani</v>
      </c>
      <c r="RO107">
        <f t="shared" si="235"/>
        <v>0</v>
      </c>
      <c r="RP107">
        <f t="shared" si="235"/>
        <v>1800</v>
      </c>
      <c r="RS107" t="str">
        <f t="shared" si="236"/>
        <v>van pour aéroport surat thani</v>
      </c>
      <c r="RT107">
        <f t="shared" si="236"/>
        <v>0</v>
      </c>
      <c r="RU107">
        <f t="shared" si="236"/>
        <v>1800</v>
      </c>
      <c r="RW107" t="s">
        <v>623</v>
      </c>
      <c r="RX107" s="27"/>
      <c r="RY107" s="27"/>
      <c r="SA107">
        <f t="shared" si="237"/>
        <v>0</v>
      </c>
      <c r="SB107" t="str">
        <f t="shared" si="237"/>
        <v>Déjeuner parc inclus</v>
      </c>
      <c r="SC107">
        <f t="shared" si="237"/>
        <v>0</v>
      </c>
      <c r="SD107">
        <f t="shared" si="237"/>
        <v>0</v>
      </c>
      <c r="SF107">
        <f t="shared" si="238"/>
        <v>0</v>
      </c>
      <c r="SG107" t="str">
        <f t="shared" si="238"/>
        <v>Déjeuner parc inclus</v>
      </c>
      <c r="SH107">
        <f t="shared" si="238"/>
        <v>0</v>
      </c>
      <c r="SI107">
        <f t="shared" si="238"/>
        <v>0</v>
      </c>
      <c r="SK107">
        <f t="shared" si="239"/>
        <v>0</v>
      </c>
      <c r="SL107" t="str">
        <f t="shared" si="239"/>
        <v>Déjeuner parc inclus</v>
      </c>
      <c r="SM107">
        <f t="shared" si="239"/>
        <v>0</v>
      </c>
      <c r="SN107">
        <f t="shared" si="239"/>
        <v>0</v>
      </c>
      <c r="SR107" s="25" t="s">
        <v>490</v>
      </c>
      <c r="SW107" t="str">
        <f t="shared" si="240"/>
        <v>Départ vers 15h30 pour parc de Phu Ruea (arrivée vers 17h)</v>
      </c>
      <c r="SX107">
        <f t="shared" si="240"/>
        <v>0</v>
      </c>
      <c r="SY107">
        <f t="shared" si="240"/>
        <v>0</v>
      </c>
      <c r="TB107" t="str">
        <f t="shared" si="241"/>
        <v>Départ vers 15h30 pour parc de Phu Ruea (arrivée vers 17h)</v>
      </c>
      <c r="TC107">
        <f t="shared" si="241"/>
        <v>0</v>
      </c>
      <c r="TD107">
        <f t="shared" si="241"/>
        <v>0</v>
      </c>
      <c r="TG107" t="str">
        <f t="shared" si="242"/>
        <v>Départ vers 15h30 pour parc de Phu Ruea (arrivée vers 17h)</v>
      </c>
      <c r="TH107">
        <f t="shared" si="242"/>
        <v>0</v>
      </c>
      <c r="TI107">
        <f t="shared" si="242"/>
        <v>0</v>
      </c>
    </row>
    <row r="108" spans="2:529" x14ac:dyDescent="0.25">
      <c r="J108" s="27"/>
      <c r="K108" s="27"/>
      <c r="L108" s="27"/>
      <c r="M108" s="27"/>
      <c r="N108" s="27"/>
      <c r="O108" s="27"/>
      <c r="P108" s="27"/>
      <c r="AG108" s="26" t="s">
        <v>827</v>
      </c>
      <c r="AH108" s="26"/>
      <c r="AI108" s="72">
        <f>+(AJ92/2)+(($AH$111)/2)+(AI99/2)</f>
        <v>4798.7396450000006</v>
      </c>
      <c r="AJ108" s="65">
        <f t="shared" si="249"/>
        <v>186069.78072896475</v>
      </c>
      <c r="AK108" s="65"/>
      <c r="AM108" s="26" t="s">
        <v>827</v>
      </c>
      <c r="AN108" s="26"/>
      <c r="AO108" s="72">
        <f>+(AP92/2)+(($AH$111)/2)+(AO99/2)</f>
        <v>4096.2458350000006</v>
      </c>
      <c r="AP108" s="65"/>
      <c r="AQ108" s="65"/>
      <c r="AS108" s="26" t="s">
        <v>827</v>
      </c>
      <c r="AT108" s="26"/>
      <c r="AU108" s="72">
        <f>+(AV92/2)+(($AH$111)/2)+(AU99/2)</f>
        <v>3445.3320250000002</v>
      </c>
      <c r="AV108" s="65"/>
      <c r="AW108" s="65"/>
      <c r="AY108" s="26" t="s">
        <v>827</v>
      </c>
      <c r="AZ108" s="26"/>
      <c r="BA108" s="72">
        <f>+(BB92/2)+(($AH$111)/2)+(BA99/2)</f>
        <v>2794.4182150000001</v>
      </c>
      <c r="BB108" s="65">
        <f>+BA108*$C$1</f>
        <v>108352.78072896472</v>
      </c>
      <c r="BC108" s="65"/>
      <c r="BE108" t="s">
        <v>355</v>
      </c>
      <c r="BF108">
        <v>0</v>
      </c>
      <c r="BG108">
        <v>0</v>
      </c>
      <c r="BI108" t="str">
        <f t="shared" si="149"/>
        <v/>
      </c>
      <c r="BJ108" t="str">
        <f t="shared" si="150"/>
        <v>Dîner le soir à l'hôtel ou à proximité</v>
      </c>
      <c r="BK108" s="27">
        <f t="shared" si="150"/>
        <v>0</v>
      </c>
      <c r="BL108" s="27">
        <f t="shared" si="150"/>
        <v>0</v>
      </c>
      <c r="BN108" t="str">
        <f t="shared" si="151"/>
        <v/>
      </c>
      <c r="BO108" t="str">
        <f t="shared" si="151"/>
        <v>Dîner le soir à l'hôtel ou à proximité</v>
      </c>
      <c r="BP108" s="27">
        <f t="shared" si="151"/>
        <v>0</v>
      </c>
      <c r="BQ108" s="27">
        <f t="shared" si="129"/>
        <v>0</v>
      </c>
      <c r="BS108" s="27" t="str">
        <f t="shared" si="152"/>
        <v/>
      </c>
      <c r="BT108" t="str">
        <f t="shared" si="152"/>
        <v>Dîner le soir à l'hôtel ou à proximité</v>
      </c>
      <c r="BU108" s="27">
        <f t="shared" si="152"/>
        <v>0</v>
      </c>
      <c r="BV108" s="27">
        <f t="shared" si="130"/>
        <v>0</v>
      </c>
      <c r="BW108" t="s">
        <v>817</v>
      </c>
      <c r="BX108" t="s">
        <v>440</v>
      </c>
      <c r="BY108" s="27"/>
      <c r="BZ108" s="27"/>
      <c r="CA108" s="65"/>
      <c r="CB108" t="str">
        <f t="shared" si="153"/>
        <v>J15</v>
      </c>
      <c r="CC108" t="str">
        <f t="shared" si="154"/>
        <v>Activités à la carte payables à part (voir desc.)</v>
      </c>
      <c r="CD108" s="27">
        <f t="shared" si="154"/>
        <v>0</v>
      </c>
      <c r="CE108" s="27">
        <f t="shared" si="154"/>
        <v>0</v>
      </c>
      <c r="CF108" s="27"/>
      <c r="CG108" t="str">
        <f t="shared" si="155"/>
        <v>J15</v>
      </c>
      <c r="CH108" t="str">
        <f t="shared" si="155"/>
        <v>Activités à la carte payables à part (voir desc.)</v>
      </c>
      <c r="CI108" s="27">
        <f t="shared" si="156"/>
        <v>0</v>
      </c>
      <c r="CJ108" s="27">
        <f t="shared" si="157"/>
        <v>0</v>
      </c>
      <c r="CK108" s="27"/>
      <c r="CL108" t="str">
        <f t="shared" si="158"/>
        <v>J15</v>
      </c>
      <c r="CM108" t="str">
        <f t="shared" si="158"/>
        <v>Activités à la carte payables à part (voir desc.)</v>
      </c>
      <c r="CN108" s="27">
        <f t="shared" si="158"/>
        <v>0</v>
      </c>
      <c r="CO108" s="27">
        <f t="shared" si="131"/>
        <v>0</v>
      </c>
      <c r="CP108" s="27"/>
      <c r="CR108" t="s">
        <v>612</v>
      </c>
      <c r="CS108" s="27">
        <v>0</v>
      </c>
      <c r="CT108" s="27">
        <v>0</v>
      </c>
      <c r="CU108" s="65"/>
      <c r="CV108" t="str">
        <f t="shared" si="159"/>
        <v/>
      </c>
      <c r="CW108" t="str">
        <f t="shared" si="160"/>
        <v>Orchid resort T&amp;G</v>
      </c>
      <c r="CX108" s="27">
        <f t="shared" si="160"/>
        <v>0</v>
      </c>
      <c r="CY108" s="27">
        <f t="shared" si="160"/>
        <v>0</v>
      </c>
      <c r="DA108" t="str">
        <f t="shared" si="161"/>
        <v/>
      </c>
      <c r="DB108" t="str">
        <f t="shared" si="162"/>
        <v>Orchid resort T&amp;G</v>
      </c>
      <c r="DC108" s="27">
        <f t="shared" si="162"/>
        <v>0</v>
      </c>
      <c r="DD108" s="27">
        <f t="shared" si="162"/>
        <v>0</v>
      </c>
      <c r="DF108" t="str">
        <f t="shared" si="163"/>
        <v/>
      </c>
      <c r="DG108" t="str">
        <f t="shared" si="164"/>
        <v>Orchid resort T&amp;G</v>
      </c>
      <c r="DH108" s="27">
        <f t="shared" si="164"/>
        <v>0</v>
      </c>
      <c r="DI108" s="27">
        <f t="shared" si="164"/>
        <v>0</v>
      </c>
      <c r="DK108" t="s">
        <v>801</v>
      </c>
      <c r="DL108" t="s">
        <v>659</v>
      </c>
      <c r="DM108">
        <v>50</v>
      </c>
      <c r="DN108" s="27">
        <v>0</v>
      </c>
      <c r="DP108" t="str">
        <f t="shared" si="165"/>
        <v>J14</v>
      </c>
      <c r="DQ108" t="str">
        <f t="shared" si="166"/>
        <v>9 à 11h sala keoku</v>
      </c>
      <c r="DR108" s="27">
        <f t="shared" si="166"/>
        <v>50</v>
      </c>
      <c r="DS108" s="27">
        <f t="shared" si="166"/>
        <v>0</v>
      </c>
      <c r="DU108" t="str">
        <f t="shared" si="167"/>
        <v>J14</v>
      </c>
      <c r="DV108" t="str">
        <f t="shared" si="167"/>
        <v>9 à 11h sala keoku</v>
      </c>
      <c r="DW108" s="27">
        <f t="shared" si="167"/>
        <v>50</v>
      </c>
      <c r="DX108" s="27">
        <f t="shared" si="132"/>
        <v>0</v>
      </c>
      <c r="DZ108" t="str">
        <f t="shared" si="168"/>
        <v>J14</v>
      </c>
      <c r="EA108" t="str">
        <f t="shared" si="168"/>
        <v>9 à 11h sala keoku</v>
      </c>
      <c r="EB108" s="27">
        <f t="shared" si="168"/>
        <v>50</v>
      </c>
      <c r="EC108" s="27">
        <f t="shared" si="133"/>
        <v>0</v>
      </c>
      <c r="EF108" t="s">
        <v>803</v>
      </c>
      <c r="EG108">
        <f t="shared" ref="EG108:EG110" si="252">10*120</f>
        <v>1200</v>
      </c>
      <c r="EZ108" t="s">
        <v>550</v>
      </c>
      <c r="FB108" s="27">
        <v>0</v>
      </c>
      <c r="FD108" t="str">
        <f t="shared" si="169"/>
        <v/>
      </c>
      <c r="FE108" t="str">
        <f t="shared" si="170"/>
        <v>Dîner près du Mékong</v>
      </c>
      <c r="FF108" s="27">
        <f t="shared" si="170"/>
        <v>0</v>
      </c>
      <c r="FG108" s="27">
        <f t="shared" si="170"/>
        <v>0</v>
      </c>
      <c r="FI108" t="str">
        <f t="shared" si="171"/>
        <v/>
      </c>
      <c r="FJ108" t="str">
        <f t="shared" si="171"/>
        <v>Dîner près du Mékong</v>
      </c>
      <c r="FK108" s="27">
        <f t="shared" si="171"/>
        <v>0</v>
      </c>
      <c r="FL108" s="27">
        <f t="shared" si="134"/>
        <v>0</v>
      </c>
      <c r="FN108" t="str">
        <f t="shared" si="172"/>
        <v/>
      </c>
      <c r="FO108" t="str">
        <f t="shared" si="172"/>
        <v>Dîner près du Mékong</v>
      </c>
      <c r="FP108" s="27">
        <f t="shared" si="172"/>
        <v>0</v>
      </c>
      <c r="FQ108" s="27">
        <f t="shared" si="135"/>
        <v>0</v>
      </c>
      <c r="FS108" t="s">
        <v>550</v>
      </c>
      <c r="FU108" s="27">
        <v>0</v>
      </c>
      <c r="FW108" t="str">
        <f t="shared" si="173"/>
        <v/>
      </c>
      <c r="FX108" t="str">
        <f t="shared" si="174"/>
        <v>Dîner près du Mékong</v>
      </c>
      <c r="FY108" s="27">
        <f t="shared" si="174"/>
        <v>0</v>
      </c>
      <c r="FZ108" s="27">
        <f t="shared" si="174"/>
        <v>0</v>
      </c>
      <c r="GB108" t="str">
        <f t="shared" si="175"/>
        <v/>
      </c>
      <c r="GC108" t="str">
        <f t="shared" si="175"/>
        <v>Dîner près du Mékong</v>
      </c>
      <c r="GD108" s="27">
        <f t="shared" si="175"/>
        <v>0</v>
      </c>
      <c r="GE108" s="27">
        <f t="shared" si="136"/>
        <v>0</v>
      </c>
      <c r="GG108" t="str">
        <f t="shared" si="176"/>
        <v/>
      </c>
      <c r="GH108" t="str">
        <f t="shared" si="176"/>
        <v>Dîner près du Mékong</v>
      </c>
      <c r="GI108" s="27">
        <f t="shared" si="176"/>
        <v>0</v>
      </c>
      <c r="GJ108" s="27">
        <f t="shared" si="137"/>
        <v>0</v>
      </c>
      <c r="GL108" t="s">
        <v>550</v>
      </c>
      <c r="GN108" s="27">
        <v>0</v>
      </c>
      <c r="GP108" t="str">
        <f t="shared" si="177"/>
        <v/>
      </c>
      <c r="GQ108" t="str">
        <f t="shared" si="178"/>
        <v>Dîner près du Mékong</v>
      </c>
      <c r="GR108" s="27">
        <f t="shared" si="178"/>
        <v>0</v>
      </c>
      <c r="GS108" s="27">
        <f t="shared" si="178"/>
        <v>0</v>
      </c>
      <c r="GU108" t="str">
        <f t="shared" si="179"/>
        <v/>
      </c>
      <c r="GV108" t="str">
        <f t="shared" si="179"/>
        <v>Dîner près du Mékong</v>
      </c>
      <c r="GW108" s="27">
        <f t="shared" si="179"/>
        <v>0</v>
      </c>
      <c r="GX108" s="27">
        <f t="shared" si="138"/>
        <v>0</v>
      </c>
      <c r="GZ108" t="str">
        <f t="shared" si="180"/>
        <v/>
      </c>
      <c r="HA108" t="str">
        <f t="shared" si="180"/>
        <v>Dîner près du Mékong</v>
      </c>
      <c r="HB108" s="27">
        <f t="shared" si="180"/>
        <v>0</v>
      </c>
      <c r="HC108" s="27">
        <f t="shared" si="139"/>
        <v>0</v>
      </c>
      <c r="HE108" t="s">
        <v>483</v>
      </c>
      <c r="HG108" s="27">
        <v>0</v>
      </c>
      <c r="HI108" t="str">
        <f t="shared" si="181"/>
        <v/>
      </c>
      <c r="HJ108" t="str">
        <f t="shared" si="182"/>
        <v>Dîner en ville</v>
      </c>
      <c r="HK108">
        <f t="shared" si="182"/>
        <v>0</v>
      </c>
      <c r="HL108">
        <f t="shared" si="182"/>
        <v>0</v>
      </c>
      <c r="HN108" t="str">
        <f t="shared" si="183"/>
        <v/>
      </c>
      <c r="HO108" t="str">
        <f t="shared" si="183"/>
        <v>Dîner en ville</v>
      </c>
      <c r="HP108">
        <f t="shared" si="183"/>
        <v>0</v>
      </c>
      <c r="HQ108">
        <f t="shared" si="140"/>
        <v>0</v>
      </c>
      <c r="HS108" t="str">
        <f t="shared" si="184"/>
        <v/>
      </c>
      <c r="HT108" t="str">
        <f t="shared" si="184"/>
        <v>Dîner en ville</v>
      </c>
      <c r="HU108">
        <f t="shared" si="184"/>
        <v>0</v>
      </c>
      <c r="HV108">
        <f t="shared" si="141"/>
        <v>0</v>
      </c>
      <c r="HX108" t="s">
        <v>483</v>
      </c>
      <c r="HZ108" s="27">
        <v>0</v>
      </c>
      <c r="IB108" t="str">
        <f t="shared" si="185"/>
        <v/>
      </c>
      <c r="IC108" t="str">
        <f t="shared" si="186"/>
        <v>Dîner en ville</v>
      </c>
      <c r="ID108">
        <f t="shared" si="186"/>
        <v>0</v>
      </c>
      <c r="IE108">
        <f t="shared" si="186"/>
        <v>0</v>
      </c>
      <c r="IG108" t="str">
        <f t="shared" si="187"/>
        <v/>
      </c>
      <c r="IH108" t="str">
        <f t="shared" si="188"/>
        <v>Dîner en ville</v>
      </c>
      <c r="II108">
        <f t="shared" si="188"/>
        <v>0</v>
      </c>
      <c r="IJ108">
        <f t="shared" si="188"/>
        <v>0</v>
      </c>
      <c r="IL108" t="str">
        <f t="shared" si="189"/>
        <v/>
      </c>
      <c r="IM108" t="str">
        <f t="shared" si="190"/>
        <v>Dîner en ville</v>
      </c>
      <c r="IN108">
        <f t="shared" si="190"/>
        <v>0</v>
      </c>
      <c r="IO108">
        <f t="shared" si="190"/>
        <v>0</v>
      </c>
      <c r="IR108" s="26"/>
      <c r="IS108" s="26"/>
      <c r="IT108" s="26" t="s">
        <v>754</v>
      </c>
      <c r="IU108" s="26"/>
      <c r="IV108" s="72">
        <f>+(IV107*2)-IV102</f>
        <v>2116.2468399999998</v>
      </c>
      <c r="IW108" s="27">
        <f t="shared" si="251"/>
        <v>82056.876308646752</v>
      </c>
      <c r="IX108" s="27"/>
      <c r="IZ108" s="26"/>
      <c r="JA108" s="26"/>
      <c r="JB108" s="26" t="s">
        <v>754</v>
      </c>
      <c r="JC108" s="26"/>
      <c r="JD108" s="72">
        <f>+(JD107*2)-JD102</f>
        <v>1862.0606000000002</v>
      </c>
      <c r="JE108" s="27">
        <f>+JD108*$C$1</f>
        <v>72200.876308646766</v>
      </c>
      <c r="JH108" s="26"/>
      <c r="JI108" s="26"/>
      <c r="JJ108" s="26" t="s">
        <v>754</v>
      </c>
      <c r="JK108" s="26"/>
      <c r="JL108" s="72">
        <f>+(JL107*2)-JL102</f>
        <v>1642.261026666667</v>
      </c>
      <c r="JM108" s="27"/>
      <c r="JP108" s="26"/>
      <c r="JQ108" s="26"/>
      <c r="JR108" s="26" t="s">
        <v>754</v>
      </c>
      <c r="JS108" s="26"/>
      <c r="JT108" s="72">
        <f>+(JT107*2)-JT102</f>
        <v>1422.4614533333333</v>
      </c>
      <c r="JU108" s="27"/>
      <c r="JX108" s="26" t="s">
        <v>709</v>
      </c>
      <c r="JY108" s="26"/>
      <c r="JZ108" s="72">
        <f>+KA107/KA105</f>
        <v>1215.1778549999999</v>
      </c>
      <c r="KA108" s="26"/>
      <c r="KB108" s="25"/>
      <c r="KD108" s="26" t="s">
        <v>709</v>
      </c>
      <c r="KE108" s="26"/>
      <c r="KF108" s="72">
        <f>+KG107/KG105</f>
        <v>1312.4964199999999</v>
      </c>
      <c r="KG108" s="26"/>
      <c r="KJ108" s="26" t="s">
        <v>709</v>
      </c>
      <c r="KK108" s="26"/>
      <c r="KL108" s="72">
        <f>+KM107/KM105</f>
        <v>1513.58105</v>
      </c>
      <c r="KM108" s="26"/>
      <c r="KP108" s="26" t="s">
        <v>709</v>
      </c>
      <c r="KQ108" s="26"/>
      <c r="KR108" s="72">
        <f>+KS107/KS105</f>
        <v>2116.8349399999997</v>
      </c>
      <c r="KS108" s="26"/>
      <c r="KU108" t="s">
        <v>700</v>
      </c>
      <c r="KV108" s="25" t="s">
        <v>837</v>
      </c>
      <c r="KW108" s="25"/>
      <c r="KX108" s="27">
        <v>4250</v>
      </c>
      <c r="KY108" s="27">
        <v>4250</v>
      </c>
      <c r="KZ108" s="27"/>
      <c r="LA108" t="s">
        <v>664</v>
      </c>
      <c r="LB108" s="25" t="s">
        <v>837</v>
      </c>
      <c r="LC108" s="25"/>
      <c r="LD108" s="27">
        <f t="shared" si="123"/>
        <v>4250</v>
      </c>
      <c r="LE108" s="65">
        <f t="shared" si="123"/>
        <v>4250</v>
      </c>
      <c r="LG108" t="s">
        <v>664</v>
      </c>
      <c r="LH108" t="str">
        <f t="shared" si="200"/>
        <v>Départ 9h30 de l'hôtel pour Air Asia départ 11h30 arrivée krabi 13h30</v>
      </c>
      <c r="LI108" s="25"/>
      <c r="LJ108" s="27">
        <f t="shared" si="245"/>
        <v>4250</v>
      </c>
      <c r="LK108" s="65">
        <f t="shared" si="245"/>
        <v>4250</v>
      </c>
      <c r="LM108" t="s">
        <v>664</v>
      </c>
      <c r="LN108" t="str">
        <f t="shared" si="201"/>
        <v>Départ 9h30 de l'hôtel pour Air Asia départ 11h30 arrivée krabi 13h30</v>
      </c>
      <c r="LO108" s="25"/>
      <c r="LP108" s="27">
        <f t="shared" si="246"/>
        <v>4250</v>
      </c>
      <c r="LQ108" s="65">
        <f t="shared" si="246"/>
        <v>4250</v>
      </c>
      <c r="LS108" t="s">
        <v>700</v>
      </c>
      <c r="LT108" s="25" t="s">
        <v>717</v>
      </c>
      <c r="LV108" s="27"/>
      <c r="LW108" s="27">
        <v>3500</v>
      </c>
      <c r="LX108" s="27"/>
      <c r="LY108" t="s">
        <v>700</v>
      </c>
      <c r="LZ108" t="str">
        <f t="shared" si="202"/>
        <v>départ 8h pour triangle d'or (van à la journée)</v>
      </c>
      <c r="MB108" s="27">
        <f t="shared" si="126"/>
        <v>0</v>
      </c>
      <c r="MC108" s="65">
        <f t="shared" si="126"/>
        <v>3500</v>
      </c>
      <c r="ME108" t="s">
        <v>700</v>
      </c>
      <c r="MF108" t="str">
        <f t="shared" si="203"/>
        <v>départ 8h pour triangle d'or (van à la journée)</v>
      </c>
      <c r="MH108" s="27">
        <f t="shared" si="247"/>
        <v>0</v>
      </c>
      <c r="MI108" s="65">
        <f t="shared" si="247"/>
        <v>3500</v>
      </c>
      <c r="MK108" t="s">
        <v>700</v>
      </c>
      <c r="ML108" t="str">
        <f t="shared" si="204"/>
        <v>départ 8h pour triangle d'or (van à la journée)</v>
      </c>
      <c r="MN108" s="27">
        <f t="shared" si="248"/>
        <v>0</v>
      </c>
      <c r="MO108" s="65">
        <f t="shared" si="248"/>
        <v>3500</v>
      </c>
      <c r="MQ108" t="s">
        <v>342</v>
      </c>
      <c r="MT108" s="27">
        <v>0</v>
      </c>
      <c r="MW108" t="str">
        <f t="shared" si="205"/>
        <v>Dîner à l'hôtel ou à proximité</v>
      </c>
      <c r="MY108" s="27">
        <f t="shared" si="206"/>
        <v>0</v>
      </c>
      <c r="MZ108" s="65">
        <f t="shared" si="206"/>
        <v>0</v>
      </c>
      <c r="NC108" t="str">
        <f t="shared" si="207"/>
        <v>Dîner à l'hôtel ou à proximité</v>
      </c>
      <c r="NE108" s="27">
        <f t="shared" si="208"/>
        <v>0</v>
      </c>
      <c r="NF108" s="65">
        <f t="shared" si="208"/>
        <v>0</v>
      </c>
      <c r="NI108" t="str">
        <f t="shared" si="209"/>
        <v>Dîner à l'hôtel ou à proximité</v>
      </c>
      <c r="NK108" s="27">
        <f t="shared" si="210"/>
        <v>0</v>
      </c>
      <c r="NL108" s="65">
        <f t="shared" si="210"/>
        <v>0</v>
      </c>
      <c r="NM108" t="s">
        <v>817</v>
      </c>
      <c r="NN108" s="25" t="s">
        <v>733</v>
      </c>
      <c r="NP108" s="27"/>
      <c r="NQ108" s="27"/>
      <c r="NS108" t="s">
        <v>817</v>
      </c>
      <c r="NT108" t="str">
        <f t="shared" si="211"/>
        <v>activités libres</v>
      </c>
      <c r="NV108" s="27">
        <f t="shared" si="212"/>
        <v>0</v>
      </c>
      <c r="NW108" s="65">
        <f t="shared" si="212"/>
        <v>0</v>
      </c>
      <c r="NY108" t="s">
        <v>817</v>
      </c>
      <c r="NZ108" t="str">
        <f t="shared" si="213"/>
        <v>activités libres</v>
      </c>
      <c r="OB108" s="27">
        <f t="shared" si="214"/>
        <v>0</v>
      </c>
      <c r="OC108" s="65">
        <f t="shared" si="214"/>
        <v>0</v>
      </c>
      <c r="OE108" t="s">
        <v>817</v>
      </c>
      <c r="OF108" t="str">
        <f t="shared" si="215"/>
        <v>activités libres</v>
      </c>
      <c r="OH108" s="27">
        <f t="shared" si="216"/>
        <v>0</v>
      </c>
      <c r="OI108" s="65">
        <f t="shared" si="216"/>
        <v>0</v>
      </c>
      <c r="OL108" s="25" t="s">
        <v>784</v>
      </c>
      <c r="OO108" s="27">
        <v>0</v>
      </c>
      <c r="OR108" t="str">
        <f t="shared" si="217"/>
        <v>orchir resort + diner G&amp;T</v>
      </c>
      <c r="OT108" s="27">
        <f t="shared" si="218"/>
        <v>0</v>
      </c>
      <c r="OU108" s="65">
        <f t="shared" si="218"/>
        <v>0</v>
      </c>
      <c r="OX108" t="str">
        <f t="shared" si="219"/>
        <v>orchir resort + diner G&amp;T</v>
      </c>
      <c r="OZ108" s="27">
        <f t="shared" si="220"/>
        <v>0</v>
      </c>
      <c r="PA108" s="65">
        <f t="shared" si="220"/>
        <v>0</v>
      </c>
      <c r="PD108" t="str">
        <f t="shared" si="221"/>
        <v>orchir resort + diner G&amp;T</v>
      </c>
      <c r="PF108" s="27">
        <f t="shared" si="222"/>
        <v>0</v>
      </c>
      <c r="PG108" s="65">
        <f t="shared" si="222"/>
        <v>0</v>
      </c>
      <c r="PJ108" s="26"/>
      <c r="PK108" s="26"/>
      <c r="PL108" s="26"/>
      <c r="PM108" s="26"/>
      <c r="PP108" s="26"/>
      <c r="PQ108" s="26"/>
      <c r="PR108" s="26"/>
      <c r="PS108" s="26"/>
      <c r="PV108" s="26"/>
      <c r="PW108" s="26"/>
      <c r="PX108" s="26"/>
      <c r="PY108" s="26"/>
      <c r="QB108" s="26"/>
      <c r="QC108" s="26"/>
      <c r="QD108" s="26"/>
      <c r="QE108" s="26"/>
      <c r="QH108" t="s">
        <v>299</v>
      </c>
      <c r="QJ108">
        <v>2700</v>
      </c>
      <c r="QN108" t="str">
        <f t="shared" si="229"/>
        <v>van à la journée</v>
      </c>
      <c r="QO108">
        <f t="shared" si="229"/>
        <v>0</v>
      </c>
      <c r="QP108">
        <f t="shared" si="229"/>
        <v>2700</v>
      </c>
      <c r="QT108" t="str">
        <f t="shared" si="230"/>
        <v>van à la journée</v>
      </c>
      <c r="QU108">
        <f t="shared" si="230"/>
        <v>0</v>
      </c>
      <c r="QV108">
        <f t="shared" si="231"/>
        <v>2700</v>
      </c>
      <c r="QZ108" t="str">
        <f t="shared" si="250"/>
        <v>van à la journée</v>
      </c>
      <c r="RA108">
        <f t="shared" si="250"/>
        <v>0</v>
      </c>
      <c r="RB108">
        <f t="shared" si="250"/>
        <v>2700</v>
      </c>
      <c r="RD108" t="s">
        <v>838</v>
      </c>
      <c r="RI108" t="str">
        <f t="shared" si="234"/>
        <v>Arrivée vers 11h30 à l'hôtel - déjeuner sur place</v>
      </c>
      <c r="RJ108">
        <f t="shared" si="234"/>
        <v>0</v>
      </c>
      <c r="RK108">
        <f t="shared" si="234"/>
        <v>0</v>
      </c>
      <c r="RN108" t="str">
        <f t="shared" si="235"/>
        <v>Arrivée vers 11h30 à l'hôtel - déjeuner sur place</v>
      </c>
      <c r="RO108">
        <f t="shared" si="235"/>
        <v>0</v>
      </c>
      <c r="RP108">
        <f t="shared" si="235"/>
        <v>0</v>
      </c>
      <c r="RS108" t="str">
        <f t="shared" si="236"/>
        <v>Arrivée vers 11h30 à l'hôtel - déjeuner sur place</v>
      </c>
      <c r="RT108">
        <f t="shared" si="236"/>
        <v>0</v>
      </c>
      <c r="RU108">
        <f t="shared" si="236"/>
        <v>0</v>
      </c>
      <c r="RW108" t="s">
        <v>630</v>
      </c>
      <c r="RX108" s="27"/>
      <c r="RY108" s="27"/>
      <c r="SA108">
        <f t="shared" si="237"/>
        <v>0</v>
      </c>
      <c r="SB108" t="str">
        <f t="shared" si="237"/>
        <v>Retour hotel vers 16h30</v>
      </c>
      <c r="SC108">
        <f t="shared" si="237"/>
        <v>0</v>
      </c>
      <c r="SD108">
        <f t="shared" si="237"/>
        <v>0</v>
      </c>
      <c r="SF108">
        <f t="shared" si="238"/>
        <v>0</v>
      </c>
      <c r="SG108" t="str">
        <f t="shared" si="238"/>
        <v>Retour hotel vers 16h30</v>
      </c>
      <c r="SH108">
        <f t="shared" si="238"/>
        <v>0</v>
      </c>
      <c r="SI108">
        <f t="shared" si="238"/>
        <v>0</v>
      </c>
      <c r="SK108">
        <f t="shared" si="239"/>
        <v>0</v>
      </c>
      <c r="SL108" t="str">
        <f t="shared" si="239"/>
        <v>Retour hotel vers 16h30</v>
      </c>
      <c r="SM108">
        <f t="shared" si="239"/>
        <v>0</v>
      </c>
      <c r="SN108">
        <f t="shared" si="239"/>
        <v>0</v>
      </c>
      <c r="SR108" s="25" t="s">
        <v>500</v>
      </c>
      <c r="SS108">
        <v>1000</v>
      </c>
      <c r="SW108" t="str">
        <f t="shared" si="240"/>
        <v>Hotel Phurua view</v>
      </c>
      <c r="SX108">
        <f t="shared" si="240"/>
        <v>1000</v>
      </c>
      <c r="SY108">
        <f t="shared" si="240"/>
        <v>0</v>
      </c>
      <c r="TB108" t="str">
        <f t="shared" si="241"/>
        <v>Hotel Phurua view</v>
      </c>
      <c r="TC108">
        <f t="shared" si="241"/>
        <v>1000</v>
      </c>
      <c r="TD108">
        <f t="shared" si="241"/>
        <v>0</v>
      </c>
      <c r="TG108" t="str">
        <f t="shared" si="242"/>
        <v>Hotel Phurua view</v>
      </c>
      <c r="TH108">
        <f t="shared" si="242"/>
        <v>1000</v>
      </c>
      <c r="TI108">
        <f t="shared" si="242"/>
        <v>0</v>
      </c>
    </row>
    <row r="109" spans="2:529" x14ac:dyDescent="0.25">
      <c r="AG109" s="26"/>
      <c r="AH109" s="26" t="s">
        <v>825</v>
      </c>
      <c r="AI109" s="72">
        <f>+(AI108*2)-AI99</f>
        <v>8720.6192900000005</v>
      </c>
      <c r="AJ109" s="65">
        <f t="shared" si="249"/>
        <v>338139.56145792943</v>
      </c>
      <c r="AK109" s="65"/>
      <c r="AM109" s="26"/>
      <c r="AN109" s="26" t="s">
        <v>825</v>
      </c>
      <c r="AO109" s="72">
        <f>+(AO108*2)-AO99</f>
        <v>7315.6316700000016</v>
      </c>
      <c r="AP109" s="65"/>
      <c r="AQ109" s="65"/>
      <c r="AS109" s="26"/>
      <c r="AT109" s="26" t="s">
        <v>825</v>
      </c>
      <c r="AU109" s="72">
        <f>+(AU108*2)-AU99</f>
        <v>6013.8040500000006</v>
      </c>
      <c r="AV109" s="65"/>
      <c r="AW109" s="65"/>
      <c r="AY109" s="26"/>
      <c r="AZ109" s="26" t="s">
        <v>825</v>
      </c>
      <c r="BA109" s="72">
        <f>+(BA108*2)-BA99</f>
        <v>4711.9764300000006</v>
      </c>
      <c r="BB109" s="65">
        <f>+BA109*$C$1</f>
        <v>182705.56145792946</v>
      </c>
      <c r="BC109" s="65"/>
      <c r="BE109" t="s">
        <v>427</v>
      </c>
      <c r="BF109">
        <v>3700</v>
      </c>
      <c r="BG109">
        <v>0</v>
      </c>
      <c r="BH109" s="65"/>
      <c r="BI109" t="str">
        <f t="shared" si="149"/>
        <v/>
      </c>
      <c r="BJ109" t="str">
        <f t="shared" si="150"/>
        <v>Lanta miami resort</v>
      </c>
      <c r="BK109" s="27">
        <f t="shared" si="150"/>
        <v>3700</v>
      </c>
      <c r="BL109" s="27">
        <f t="shared" si="150"/>
        <v>0</v>
      </c>
      <c r="BM109" s="27"/>
      <c r="BN109" t="str">
        <f t="shared" si="151"/>
        <v/>
      </c>
      <c r="BO109" t="str">
        <f t="shared" si="151"/>
        <v>Lanta miami resort</v>
      </c>
      <c r="BP109" s="27">
        <f t="shared" si="151"/>
        <v>3700</v>
      </c>
      <c r="BQ109" s="27">
        <f t="shared" si="129"/>
        <v>0</v>
      </c>
      <c r="BR109" s="27"/>
      <c r="BS109" s="27" t="str">
        <f t="shared" si="152"/>
        <v/>
      </c>
      <c r="BT109" t="str">
        <f t="shared" si="152"/>
        <v>Lanta miami resort</v>
      </c>
      <c r="BU109" s="27">
        <f t="shared" si="152"/>
        <v>3700</v>
      </c>
      <c r="BV109" s="27">
        <f t="shared" si="130"/>
        <v>0</v>
      </c>
      <c r="BX109" t="s">
        <v>448</v>
      </c>
      <c r="BZ109" s="27">
        <v>0</v>
      </c>
      <c r="CB109" t="str">
        <f t="shared" si="153"/>
        <v/>
      </c>
      <c r="CC109" t="str">
        <f t="shared" si="154"/>
        <v>Déjeuner à l'hôtel</v>
      </c>
      <c r="CD109" s="27">
        <f t="shared" si="154"/>
        <v>0</v>
      </c>
      <c r="CE109" s="27">
        <f t="shared" si="154"/>
        <v>0</v>
      </c>
      <c r="CF109"/>
      <c r="CG109" t="str">
        <f t="shared" si="155"/>
        <v/>
      </c>
      <c r="CH109" t="str">
        <f t="shared" si="155"/>
        <v>Déjeuner à l'hôtel</v>
      </c>
      <c r="CI109" s="27">
        <f t="shared" si="156"/>
        <v>0</v>
      </c>
      <c r="CJ109" s="27">
        <f t="shared" si="157"/>
        <v>0</v>
      </c>
      <c r="CL109" t="str">
        <f t="shared" si="158"/>
        <v/>
      </c>
      <c r="CM109" t="str">
        <f t="shared" si="158"/>
        <v>Déjeuner à l'hôtel</v>
      </c>
      <c r="CN109" s="27">
        <f t="shared" si="158"/>
        <v>0</v>
      </c>
      <c r="CO109" s="27">
        <f t="shared" si="131"/>
        <v>0</v>
      </c>
      <c r="CR109" t="s">
        <v>617</v>
      </c>
      <c r="CS109">
        <v>0</v>
      </c>
      <c r="CT109">
        <f>15*3500</f>
        <v>52500</v>
      </c>
      <c r="CU109" s="65"/>
      <c r="CV109" t="str">
        <f t="shared" si="159"/>
        <v/>
      </c>
      <c r="CW109" t="str">
        <f t="shared" si="160"/>
        <v>Guide</v>
      </c>
      <c r="CX109" s="27">
        <f t="shared" si="160"/>
        <v>0</v>
      </c>
      <c r="CY109" s="27">
        <f t="shared" si="160"/>
        <v>52500</v>
      </c>
      <c r="DA109" t="str">
        <f t="shared" si="161"/>
        <v/>
      </c>
      <c r="DB109" t="str">
        <f t="shared" si="162"/>
        <v>Guide</v>
      </c>
      <c r="DC109" s="27">
        <f t="shared" si="162"/>
        <v>0</v>
      </c>
      <c r="DD109" s="27">
        <f t="shared" si="162"/>
        <v>52500</v>
      </c>
      <c r="DF109" t="str">
        <f t="shared" si="163"/>
        <v/>
      </c>
      <c r="DG109" t="str">
        <f t="shared" si="164"/>
        <v>Guide</v>
      </c>
      <c r="DH109" s="27">
        <f t="shared" si="164"/>
        <v>0</v>
      </c>
      <c r="DI109" s="27">
        <f t="shared" si="164"/>
        <v>52500</v>
      </c>
      <c r="DL109" t="s">
        <v>668</v>
      </c>
      <c r="DN109">
        <v>0</v>
      </c>
      <c r="DP109" t="str">
        <f t="shared" si="165"/>
        <v/>
      </c>
      <c r="DQ109" t="str">
        <f t="shared" si="166"/>
        <v>11h30 déjeuner restaurant vietnamien</v>
      </c>
      <c r="DR109" s="27">
        <f t="shared" si="166"/>
        <v>0</v>
      </c>
      <c r="DS109" s="27">
        <f t="shared" si="166"/>
        <v>0</v>
      </c>
      <c r="DU109" t="str">
        <f t="shared" si="167"/>
        <v/>
      </c>
      <c r="DV109" t="str">
        <f t="shared" si="167"/>
        <v>11h30 déjeuner restaurant vietnamien</v>
      </c>
      <c r="DW109" s="27">
        <f t="shared" si="167"/>
        <v>0</v>
      </c>
      <c r="DX109" s="27">
        <f t="shared" si="132"/>
        <v>0</v>
      </c>
      <c r="DZ109" t="str">
        <f t="shared" si="168"/>
        <v/>
      </c>
      <c r="EA109" t="str">
        <f t="shared" si="168"/>
        <v>11h30 déjeuner restaurant vietnamien</v>
      </c>
      <c r="EB109" s="27">
        <f t="shared" si="168"/>
        <v>0</v>
      </c>
      <c r="EC109" s="27">
        <f t="shared" si="133"/>
        <v>0</v>
      </c>
      <c r="EF109" t="s">
        <v>809</v>
      </c>
      <c r="EG109">
        <f t="shared" si="252"/>
        <v>1200</v>
      </c>
      <c r="EZ109" t="s">
        <v>473</v>
      </c>
      <c r="FA109" s="27">
        <v>1822.5</v>
      </c>
      <c r="FB109" s="27">
        <v>0</v>
      </c>
      <c r="FC109" s="27"/>
      <c r="FD109" t="str">
        <f t="shared" si="169"/>
        <v/>
      </c>
      <c r="FE109" t="str">
        <f t="shared" si="170"/>
        <v>Luang Prabang River Lodge 2</v>
      </c>
      <c r="FF109" s="27">
        <f t="shared" si="170"/>
        <v>1822.5</v>
      </c>
      <c r="FG109" s="27">
        <f t="shared" si="170"/>
        <v>0</v>
      </c>
      <c r="FI109" t="str">
        <f t="shared" si="171"/>
        <v/>
      </c>
      <c r="FJ109" t="str">
        <f t="shared" si="171"/>
        <v>Luang Prabang River Lodge 2</v>
      </c>
      <c r="FK109" s="27">
        <f t="shared" si="171"/>
        <v>1822.5</v>
      </c>
      <c r="FL109" s="27">
        <f t="shared" si="134"/>
        <v>0</v>
      </c>
      <c r="FN109" t="str">
        <f t="shared" si="172"/>
        <v/>
      </c>
      <c r="FO109" t="str">
        <f t="shared" si="172"/>
        <v>Luang Prabang River Lodge 2</v>
      </c>
      <c r="FP109" s="27">
        <f t="shared" si="172"/>
        <v>1822.5</v>
      </c>
      <c r="FQ109" s="27">
        <f t="shared" si="135"/>
        <v>0</v>
      </c>
      <c r="FS109" t="s">
        <v>473</v>
      </c>
      <c r="FT109" s="27">
        <v>1822.5</v>
      </c>
      <c r="FU109" s="27">
        <v>0</v>
      </c>
      <c r="FW109" t="str">
        <f t="shared" si="173"/>
        <v/>
      </c>
      <c r="FX109" t="str">
        <f t="shared" si="174"/>
        <v>Luang Prabang River Lodge 2</v>
      </c>
      <c r="FY109" s="27">
        <f t="shared" si="174"/>
        <v>1822.5</v>
      </c>
      <c r="FZ109" s="27">
        <f t="shared" si="174"/>
        <v>0</v>
      </c>
      <c r="GB109" t="str">
        <f t="shared" si="175"/>
        <v/>
      </c>
      <c r="GC109" t="str">
        <f t="shared" si="175"/>
        <v>Luang Prabang River Lodge 2</v>
      </c>
      <c r="GD109" s="27">
        <f t="shared" si="175"/>
        <v>1822.5</v>
      </c>
      <c r="GE109" s="27">
        <f t="shared" si="136"/>
        <v>0</v>
      </c>
      <c r="GG109" t="str">
        <f t="shared" si="176"/>
        <v/>
      </c>
      <c r="GH109" t="str">
        <f t="shared" si="176"/>
        <v>Luang Prabang River Lodge 2</v>
      </c>
      <c r="GI109" s="27">
        <f t="shared" si="176"/>
        <v>1822.5</v>
      </c>
      <c r="GJ109" s="27">
        <f t="shared" si="137"/>
        <v>0</v>
      </c>
      <c r="GL109" t="s">
        <v>473</v>
      </c>
      <c r="GM109" s="27">
        <v>1822.5</v>
      </c>
      <c r="GN109" s="27">
        <v>0</v>
      </c>
      <c r="GP109" t="str">
        <f t="shared" si="177"/>
        <v/>
      </c>
      <c r="GQ109" t="str">
        <f t="shared" si="178"/>
        <v>Luang Prabang River Lodge 2</v>
      </c>
      <c r="GR109" s="27">
        <f t="shared" si="178"/>
        <v>1822.5</v>
      </c>
      <c r="GS109" s="27">
        <f t="shared" si="178"/>
        <v>0</v>
      </c>
      <c r="GU109" t="str">
        <f t="shared" si="179"/>
        <v/>
      </c>
      <c r="GV109" t="str">
        <f t="shared" si="179"/>
        <v>Luang Prabang River Lodge 2</v>
      </c>
      <c r="GW109" s="27">
        <f t="shared" si="179"/>
        <v>1822.5</v>
      </c>
      <c r="GX109" s="27">
        <f t="shared" si="138"/>
        <v>0</v>
      </c>
      <c r="GZ109" t="str">
        <f t="shared" si="180"/>
        <v/>
      </c>
      <c r="HA109" t="str">
        <f t="shared" si="180"/>
        <v>Luang Prabang River Lodge 2</v>
      </c>
      <c r="HB109" s="27">
        <f t="shared" si="180"/>
        <v>1822.5</v>
      </c>
      <c r="HC109" s="27">
        <f t="shared" si="139"/>
        <v>0</v>
      </c>
      <c r="HE109" t="s">
        <v>473</v>
      </c>
      <c r="HF109" s="27">
        <v>1822.5</v>
      </c>
      <c r="HG109" s="27">
        <v>0</v>
      </c>
      <c r="HI109" t="str">
        <f t="shared" si="181"/>
        <v/>
      </c>
      <c r="HJ109" t="str">
        <f t="shared" si="182"/>
        <v>Luang Prabang River Lodge 2</v>
      </c>
      <c r="HK109">
        <f t="shared" si="182"/>
        <v>1822.5</v>
      </c>
      <c r="HL109">
        <f t="shared" si="182"/>
        <v>0</v>
      </c>
      <c r="HN109" t="str">
        <f t="shared" si="183"/>
        <v/>
      </c>
      <c r="HO109" t="str">
        <f t="shared" si="183"/>
        <v>Luang Prabang River Lodge 2</v>
      </c>
      <c r="HP109">
        <f t="shared" si="183"/>
        <v>1822.5</v>
      </c>
      <c r="HQ109">
        <f t="shared" si="140"/>
        <v>0</v>
      </c>
      <c r="HS109" t="str">
        <f t="shared" si="184"/>
        <v/>
      </c>
      <c r="HT109" t="str">
        <f t="shared" si="184"/>
        <v>Luang Prabang River Lodge 2</v>
      </c>
      <c r="HU109">
        <f t="shared" si="184"/>
        <v>1822.5</v>
      </c>
      <c r="HV109">
        <f t="shared" si="141"/>
        <v>0</v>
      </c>
      <c r="HX109" t="s">
        <v>473</v>
      </c>
      <c r="HY109" s="27">
        <v>1822.5</v>
      </c>
      <c r="HZ109" s="27">
        <v>0</v>
      </c>
      <c r="IB109" t="str">
        <f t="shared" si="185"/>
        <v/>
      </c>
      <c r="IC109" t="str">
        <f t="shared" si="186"/>
        <v>Luang Prabang River Lodge 2</v>
      </c>
      <c r="ID109">
        <f t="shared" si="186"/>
        <v>1822.5</v>
      </c>
      <c r="IE109">
        <f t="shared" si="186"/>
        <v>0</v>
      </c>
      <c r="IG109" t="str">
        <f t="shared" si="187"/>
        <v/>
      </c>
      <c r="IH109" t="str">
        <f t="shared" si="188"/>
        <v>Luang Prabang River Lodge 2</v>
      </c>
      <c r="II109">
        <f t="shared" si="188"/>
        <v>1822.5</v>
      </c>
      <c r="IJ109">
        <f t="shared" si="188"/>
        <v>0</v>
      </c>
      <c r="IL109" t="str">
        <f t="shared" si="189"/>
        <v/>
      </c>
      <c r="IM109" t="str">
        <f t="shared" si="190"/>
        <v>Luang Prabang River Lodge 2</v>
      </c>
      <c r="IN109">
        <f t="shared" si="190"/>
        <v>1822.5</v>
      </c>
      <c r="IO109">
        <f t="shared" si="190"/>
        <v>0</v>
      </c>
      <c r="IR109" s="26" t="s">
        <v>769</v>
      </c>
      <c r="IS109" s="26"/>
      <c r="IT109" s="26" t="s">
        <v>748</v>
      </c>
      <c r="IU109" s="26"/>
      <c r="IV109" s="72">
        <f>+(IW95/4)+(($IS$114)/4)+(IV102/2)</f>
        <v>1768.48883</v>
      </c>
      <c r="IW109" s="27">
        <f t="shared" si="251"/>
        <v>68572.657231485064</v>
      </c>
      <c r="IZ109" s="26" t="s">
        <v>769</v>
      </c>
      <c r="JA109" s="26"/>
      <c r="JB109" s="26" t="s">
        <v>748</v>
      </c>
      <c r="JC109" s="26"/>
      <c r="JD109" s="72">
        <f>+(JE95/4)+(($IS$114)/4)+(JD102/2)</f>
        <v>1577.84915</v>
      </c>
      <c r="JE109" s="27"/>
      <c r="JH109" s="26" t="s">
        <v>769</v>
      </c>
      <c r="JI109" s="26"/>
      <c r="JJ109" s="26" t="s">
        <v>748</v>
      </c>
      <c r="JK109" s="26"/>
      <c r="JL109" s="72">
        <f>+(JM95/4)+(($IS$114)/4)+(JL102/2)</f>
        <v>1412.99947</v>
      </c>
      <c r="JM109" s="27">
        <f>+JL109*$C$1</f>
        <v>54788.657231485071</v>
      </c>
      <c r="JP109" s="26" t="s">
        <v>769</v>
      </c>
      <c r="JQ109" s="26"/>
      <c r="JR109" s="26" t="s">
        <v>748</v>
      </c>
      <c r="JS109" s="26"/>
      <c r="JT109" s="72">
        <f>+(JU95/4)+(($IS$114)/4)+(JT102/2)</f>
        <v>1248.1497899999999</v>
      </c>
      <c r="JU109" s="27"/>
      <c r="JX109" s="26" t="s">
        <v>713</v>
      </c>
      <c r="JY109" s="26"/>
      <c r="JZ109" s="72">
        <f>+(KA107/KA105*2)-JZ110</f>
        <v>1802.6271099999999</v>
      </c>
      <c r="KA109" s="26" t="s">
        <v>25</v>
      </c>
      <c r="KB109" s="25"/>
      <c r="KD109" s="26" t="s">
        <v>713</v>
      </c>
      <c r="KE109" s="26"/>
      <c r="KF109" s="72">
        <f>+(KG107/KG105*2)-KF110</f>
        <v>1997.26424</v>
      </c>
      <c r="KG109" s="26" t="s">
        <v>25</v>
      </c>
      <c r="KJ109" s="26" t="s">
        <v>713</v>
      </c>
      <c r="KK109" s="26"/>
      <c r="KL109" s="72">
        <f>+(KM107/KM105*2)-KL110</f>
        <v>2399.4335000000001</v>
      </c>
      <c r="KM109" s="26" t="s">
        <v>25</v>
      </c>
      <c r="KP109" s="26" t="s">
        <v>713</v>
      </c>
      <c r="KQ109" s="26"/>
      <c r="KR109" s="72">
        <f>+(KS107/KS105*2)-KR110</f>
        <v>3605.9412799999996</v>
      </c>
      <c r="KS109" s="26" t="s">
        <v>25</v>
      </c>
      <c r="KV109" s="25" t="s">
        <v>839</v>
      </c>
      <c r="KW109" s="25"/>
      <c r="KX109" s="27"/>
      <c r="KY109" s="27">
        <v>0</v>
      </c>
      <c r="KZ109" s="27"/>
      <c r="LB109" s="25" t="s">
        <v>839</v>
      </c>
      <c r="LC109" s="25"/>
      <c r="LD109" s="27">
        <f t="shared" si="123"/>
        <v>0</v>
      </c>
      <c r="LE109" s="65">
        <f t="shared" si="123"/>
        <v>0</v>
      </c>
      <c r="LH109" t="str">
        <f t="shared" si="200"/>
        <v>déjeuner aéroport krabi ou port</v>
      </c>
      <c r="LI109" s="25"/>
      <c r="LJ109" s="27">
        <f t="shared" si="245"/>
        <v>0</v>
      </c>
      <c r="LK109" s="65">
        <f t="shared" si="245"/>
        <v>0</v>
      </c>
      <c r="LN109" t="str">
        <f t="shared" si="201"/>
        <v>déjeuner aéroport krabi ou port</v>
      </c>
      <c r="LO109" s="25"/>
      <c r="LP109" s="27">
        <f t="shared" si="246"/>
        <v>0</v>
      </c>
      <c r="LQ109" s="65">
        <f t="shared" si="246"/>
        <v>0</v>
      </c>
      <c r="LT109" t="s">
        <v>266</v>
      </c>
      <c r="LV109" s="27">
        <v>50</v>
      </c>
      <c r="LW109" s="65">
        <v>0</v>
      </c>
      <c r="LX109" s="27"/>
      <c r="LZ109" t="str">
        <f t="shared" si="202"/>
        <v>Temple blanc</v>
      </c>
      <c r="MB109" s="27">
        <f t="shared" si="126"/>
        <v>50</v>
      </c>
      <c r="MC109" s="65">
        <f t="shared" si="126"/>
        <v>0</v>
      </c>
      <c r="MF109" t="str">
        <f t="shared" si="203"/>
        <v>Temple blanc</v>
      </c>
      <c r="MH109" s="27">
        <f t="shared" si="247"/>
        <v>50</v>
      </c>
      <c r="MI109" s="65">
        <f t="shared" si="247"/>
        <v>0</v>
      </c>
      <c r="ML109" t="str">
        <f t="shared" si="204"/>
        <v>Temple blanc</v>
      </c>
      <c r="MN109" s="27">
        <f t="shared" si="248"/>
        <v>50</v>
      </c>
      <c r="MO109" s="65">
        <f t="shared" si="248"/>
        <v>0</v>
      </c>
      <c r="MP109" t="s">
        <v>801</v>
      </c>
      <c r="MQ109" t="s">
        <v>258</v>
      </c>
      <c r="MS109" s="27"/>
      <c r="MT109" s="27">
        <v>170</v>
      </c>
      <c r="MV109" t="s">
        <v>801</v>
      </c>
      <c r="MW109" t="str">
        <f t="shared" si="205"/>
        <v>Départ à 8h30 pour Don Suthep + wat Phalat</v>
      </c>
      <c r="MY109" s="27">
        <f t="shared" si="206"/>
        <v>0</v>
      </c>
      <c r="MZ109" s="65">
        <f t="shared" si="206"/>
        <v>170</v>
      </c>
      <c r="NB109" t="s">
        <v>801</v>
      </c>
      <c r="NC109" t="str">
        <f t="shared" si="207"/>
        <v>Départ à 8h30 pour Don Suthep + wat Phalat</v>
      </c>
      <c r="NE109" s="27">
        <f t="shared" si="208"/>
        <v>0</v>
      </c>
      <c r="NF109" s="65">
        <f t="shared" si="208"/>
        <v>170</v>
      </c>
      <c r="NH109" t="s">
        <v>801</v>
      </c>
      <c r="NI109" t="str">
        <f t="shared" si="209"/>
        <v>Départ à 8h30 pour Don Suthep + wat Phalat</v>
      </c>
      <c r="NK109" s="27">
        <f t="shared" si="210"/>
        <v>0</v>
      </c>
      <c r="NL109" s="65">
        <f t="shared" si="210"/>
        <v>170</v>
      </c>
      <c r="NN109" s="25" t="s">
        <v>274</v>
      </c>
      <c r="NP109" s="27"/>
      <c r="NQ109" s="27">
        <v>0</v>
      </c>
      <c r="NT109" t="str">
        <f t="shared" si="211"/>
        <v>Déjeuner hôtel</v>
      </c>
      <c r="NV109" s="27">
        <f t="shared" si="212"/>
        <v>0</v>
      </c>
      <c r="NW109" s="65">
        <f t="shared" si="212"/>
        <v>0</v>
      </c>
      <c r="NZ109" t="str">
        <f t="shared" si="213"/>
        <v>Déjeuner hôtel</v>
      </c>
      <c r="OB109" s="27">
        <f t="shared" si="214"/>
        <v>0</v>
      </c>
      <c r="OC109" s="65">
        <f t="shared" si="214"/>
        <v>0</v>
      </c>
      <c r="OF109" t="str">
        <f t="shared" si="215"/>
        <v>Déjeuner hôtel</v>
      </c>
      <c r="OH109" s="27">
        <f t="shared" si="216"/>
        <v>0</v>
      </c>
      <c r="OI109" s="65">
        <f t="shared" si="216"/>
        <v>0</v>
      </c>
      <c r="OL109" t="s">
        <v>617</v>
      </c>
      <c r="ON109" s="27"/>
      <c r="OO109" s="65">
        <f>16*3500</f>
        <v>56000</v>
      </c>
      <c r="OR109" t="str">
        <f t="shared" si="217"/>
        <v>Guide</v>
      </c>
      <c r="OT109" s="27">
        <f t="shared" si="218"/>
        <v>0</v>
      </c>
      <c r="OU109" s="65">
        <f t="shared" si="218"/>
        <v>56000</v>
      </c>
      <c r="OX109" t="str">
        <f t="shared" si="219"/>
        <v>Guide</v>
      </c>
      <c r="OZ109" s="27">
        <f t="shared" si="220"/>
        <v>0</v>
      </c>
      <c r="PA109" s="65">
        <f t="shared" si="220"/>
        <v>56000</v>
      </c>
      <c r="PD109" t="str">
        <f t="shared" si="221"/>
        <v>Guide</v>
      </c>
      <c r="PF109" s="27">
        <f t="shared" si="222"/>
        <v>0</v>
      </c>
      <c r="PG109" s="65">
        <f t="shared" si="222"/>
        <v>56000</v>
      </c>
      <c r="PJ109" s="26" t="s">
        <v>654</v>
      </c>
      <c r="PK109" s="26"/>
      <c r="PL109" s="26"/>
      <c r="PM109" s="72">
        <v>0</v>
      </c>
      <c r="PP109" s="26" t="s">
        <v>654</v>
      </c>
      <c r="PQ109" s="26"/>
      <c r="PR109" s="26"/>
      <c r="PS109" s="72">
        <v>0</v>
      </c>
      <c r="PV109" s="26" t="s">
        <v>654</v>
      </c>
      <c r="PW109" s="26"/>
      <c r="PX109" s="26"/>
      <c r="PY109" s="72">
        <v>0</v>
      </c>
      <c r="QB109" s="26" t="s">
        <v>654</v>
      </c>
      <c r="QC109" s="26"/>
      <c r="QD109" s="26"/>
      <c r="QE109" s="72">
        <v>0</v>
      </c>
      <c r="QH109" t="s">
        <v>298</v>
      </c>
      <c r="QN109" t="str">
        <f t="shared" si="229"/>
        <v>Déjeuner sur place</v>
      </c>
      <c r="QO109">
        <f t="shared" si="229"/>
        <v>0</v>
      </c>
      <c r="QP109">
        <f t="shared" si="229"/>
        <v>0</v>
      </c>
      <c r="QT109" t="str">
        <f t="shared" si="230"/>
        <v>Déjeuner sur place</v>
      </c>
      <c r="QU109">
        <f t="shared" si="230"/>
        <v>0</v>
      </c>
      <c r="QV109">
        <f t="shared" si="231"/>
        <v>0</v>
      </c>
      <c r="QZ109" t="str">
        <f t="shared" si="250"/>
        <v>Déjeuner sur place</v>
      </c>
      <c r="RA109">
        <f t="shared" si="250"/>
        <v>0</v>
      </c>
      <c r="RB109">
        <f t="shared" si="250"/>
        <v>0</v>
      </c>
      <c r="RD109" t="s">
        <v>840</v>
      </c>
      <c r="RF109">
        <v>2700</v>
      </c>
      <c r="RI109" t="str">
        <f t="shared" si="234"/>
        <v>van journée</v>
      </c>
      <c r="RJ109">
        <f t="shared" si="234"/>
        <v>0</v>
      </c>
      <c r="RK109">
        <f t="shared" si="234"/>
        <v>2700</v>
      </c>
      <c r="RN109" t="str">
        <f t="shared" si="235"/>
        <v>van journée</v>
      </c>
      <c r="RO109">
        <f t="shared" si="235"/>
        <v>0</v>
      </c>
      <c r="RP109">
        <f t="shared" si="235"/>
        <v>2700</v>
      </c>
      <c r="RS109" t="str">
        <f t="shared" si="236"/>
        <v>van journée</v>
      </c>
      <c r="RT109">
        <f t="shared" si="236"/>
        <v>0</v>
      </c>
      <c r="RU109">
        <f t="shared" si="236"/>
        <v>2700</v>
      </c>
      <c r="RW109" t="s">
        <v>591</v>
      </c>
      <c r="RX109">
        <v>1800</v>
      </c>
      <c r="RY109" s="27"/>
      <c r="SA109">
        <f t="shared" si="237"/>
        <v>0</v>
      </c>
      <c r="SB109" t="str">
        <f t="shared" si="237"/>
        <v>Hotel jungle house khao yai</v>
      </c>
      <c r="SC109">
        <f t="shared" si="237"/>
        <v>1800</v>
      </c>
      <c r="SD109">
        <f t="shared" si="237"/>
        <v>0</v>
      </c>
      <c r="SF109">
        <f t="shared" si="238"/>
        <v>0</v>
      </c>
      <c r="SG109" t="str">
        <f t="shared" si="238"/>
        <v>Hotel jungle house khao yai</v>
      </c>
      <c r="SH109">
        <f t="shared" si="238"/>
        <v>1800</v>
      </c>
      <c r="SI109">
        <f t="shared" si="238"/>
        <v>0</v>
      </c>
      <c r="SK109">
        <f t="shared" si="239"/>
        <v>0</v>
      </c>
      <c r="SL109" t="str">
        <f t="shared" si="239"/>
        <v>Hotel jungle house khao yai</v>
      </c>
      <c r="SM109">
        <f t="shared" si="239"/>
        <v>1800</v>
      </c>
      <c r="SN109">
        <f t="shared" si="239"/>
        <v>0</v>
      </c>
      <c r="SR109" t="s">
        <v>263</v>
      </c>
      <c r="SS109" s="65"/>
      <c r="ST109" s="65">
        <v>3500</v>
      </c>
      <c r="SW109" t="str">
        <f t="shared" si="240"/>
        <v>Van à la journée</v>
      </c>
      <c r="SX109">
        <f t="shared" si="240"/>
        <v>0</v>
      </c>
      <c r="SY109">
        <f t="shared" si="240"/>
        <v>3500</v>
      </c>
      <c r="TB109" t="str">
        <f t="shared" si="241"/>
        <v>Van à la journée</v>
      </c>
      <c r="TC109">
        <f t="shared" si="241"/>
        <v>0</v>
      </c>
      <c r="TD109">
        <f t="shared" si="241"/>
        <v>3500</v>
      </c>
      <c r="TG109" t="str">
        <f t="shared" si="242"/>
        <v>Van à la journée</v>
      </c>
      <c r="TH109">
        <f t="shared" si="242"/>
        <v>0</v>
      </c>
      <c r="TI109">
        <f t="shared" si="242"/>
        <v>3500</v>
      </c>
    </row>
    <row r="110" spans="2:529" x14ac:dyDescent="0.25">
      <c r="I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I110" s="27"/>
      <c r="AJ110" s="27"/>
      <c r="AK110" s="65"/>
      <c r="AM110" s="27"/>
      <c r="AN110" s="27"/>
      <c r="AO110" s="27"/>
      <c r="AP110" s="27"/>
      <c r="AQ110" s="27"/>
      <c r="BD110" t="s">
        <v>817</v>
      </c>
      <c r="BE110" t="s">
        <v>472</v>
      </c>
      <c r="BF110" s="27"/>
      <c r="BG110" s="27"/>
      <c r="BH110" s="65"/>
      <c r="BI110" t="str">
        <f t="shared" si="149"/>
        <v>J15</v>
      </c>
      <c r="BJ110" t="str">
        <f t="shared" si="150"/>
        <v xml:space="preserve">Matin : libre jusqu'à 10h </v>
      </c>
      <c r="BK110" s="27">
        <f t="shared" si="150"/>
        <v>0</v>
      </c>
      <c r="BL110" s="27">
        <f t="shared" si="150"/>
        <v>0</v>
      </c>
      <c r="BM110" s="27"/>
      <c r="BN110" t="str">
        <f t="shared" si="151"/>
        <v>J15</v>
      </c>
      <c r="BO110" t="str">
        <f t="shared" si="151"/>
        <v xml:space="preserve">Matin : libre jusqu'à 10h </v>
      </c>
      <c r="BP110" s="27">
        <f t="shared" si="151"/>
        <v>0</v>
      </c>
      <c r="BQ110" s="27">
        <f t="shared" si="129"/>
        <v>0</v>
      </c>
      <c r="BR110" s="27"/>
      <c r="BS110" s="27" t="str">
        <f t="shared" si="152"/>
        <v>J15</v>
      </c>
      <c r="BT110" t="str">
        <f t="shared" si="152"/>
        <v xml:space="preserve">Matin : libre jusqu'à 10h </v>
      </c>
      <c r="BU110" s="27">
        <f t="shared" si="152"/>
        <v>0</v>
      </c>
      <c r="BV110" s="27">
        <f t="shared" si="130"/>
        <v>0</v>
      </c>
      <c r="BX110" t="s">
        <v>355</v>
      </c>
      <c r="BY110" s="27"/>
      <c r="BZ110" s="27">
        <v>0</v>
      </c>
      <c r="CB110" t="str">
        <f t="shared" si="153"/>
        <v/>
      </c>
      <c r="CC110" t="str">
        <f t="shared" si="154"/>
        <v>Dîner le soir à l'hôtel ou à proximité</v>
      </c>
      <c r="CD110" s="27">
        <f t="shared" si="154"/>
        <v>0</v>
      </c>
      <c r="CE110" s="27">
        <f t="shared" si="154"/>
        <v>0</v>
      </c>
      <c r="CF110"/>
      <c r="CG110" t="str">
        <f t="shared" si="155"/>
        <v/>
      </c>
      <c r="CH110" t="str">
        <f t="shared" si="155"/>
        <v>Dîner le soir à l'hôtel ou à proximité</v>
      </c>
      <c r="CI110" s="27">
        <f t="shared" si="156"/>
        <v>0</v>
      </c>
      <c r="CJ110" s="27">
        <f t="shared" si="157"/>
        <v>0</v>
      </c>
      <c r="CL110" t="str">
        <f t="shared" si="158"/>
        <v/>
      </c>
      <c r="CM110" t="str">
        <f t="shared" si="158"/>
        <v>Dîner le soir à l'hôtel ou à proximité</v>
      </c>
      <c r="CN110" s="27">
        <f t="shared" si="158"/>
        <v>0</v>
      </c>
      <c r="CO110" s="27">
        <f t="shared" si="131"/>
        <v>0</v>
      </c>
      <c r="CR110" t="s">
        <v>624</v>
      </c>
      <c r="CS110">
        <v>0</v>
      </c>
      <c r="CT110">
        <v>0</v>
      </c>
      <c r="CV110" t="str">
        <f t="shared" si="159"/>
        <v/>
      </c>
      <c r="CW110" t="str">
        <f t="shared" si="160"/>
        <v>Vol BKK - Udon 10h10 le lendemain</v>
      </c>
      <c r="CX110" s="27">
        <f t="shared" si="160"/>
        <v>0</v>
      </c>
      <c r="CY110" s="27">
        <f t="shared" si="160"/>
        <v>0</v>
      </c>
      <c r="DA110" t="str">
        <f t="shared" si="161"/>
        <v/>
      </c>
      <c r="DB110" t="str">
        <f t="shared" si="162"/>
        <v>Vol BKK - Udon 10h10 le lendemain</v>
      </c>
      <c r="DC110" s="27">
        <f t="shared" si="162"/>
        <v>0</v>
      </c>
      <c r="DD110" s="27">
        <f t="shared" si="162"/>
        <v>0</v>
      </c>
      <c r="DF110" t="str">
        <f t="shared" si="163"/>
        <v/>
      </c>
      <c r="DG110" t="str">
        <f t="shared" si="164"/>
        <v>Vol BKK - Udon 10h10 le lendemain</v>
      </c>
      <c r="DH110" s="27">
        <f t="shared" si="164"/>
        <v>0</v>
      </c>
      <c r="DI110" s="27">
        <f t="shared" si="164"/>
        <v>0</v>
      </c>
      <c r="DL110" t="s">
        <v>676</v>
      </c>
      <c r="DM110" s="27"/>
      <c r="DP110" t="str">
        <f t="shared" si="165"/>
        <v/>
      </c>
      <c r="DQ110" t="str">
        <f t="shared" si="166"/>
        <v>13h30 à 15h30 temple + temple chinois</v>
      </c>
      <c r="DR110" s="27">
        <f t="shared" si="166"/>
        <v>0</v>
      </c>
      <c r="DS110" s="27">
        <f t="shared" si="166"/>
        <v>0</v>
      </c>
      <c r="DU110" t="str">
        <f t="shared" si="167"/>
        <v/>
      </c>
      <c r="DV110" t="str">
        <f t="shared" si="167"/>
        <v>13h30 à 15h30 temple + temple chinois</v>
      </c>
      <c r="DW110" s="27">
        <f t="shared" si="167"/>
        <v>0</v>
      </c>
      <c r="DX110" s="27">
        <f t="shared" si="132"/>
        <v>0</v>
      </c>
      <c r="DZ110" t="str">
        <f t="shared" si="168"/>
        <v/>
      </c>
      <c r="EA110" t="str">
        <f t="shared" si="168"/>
        <v>13h30 à 15h30 temple + temple chinois</v>
      </c>
      <c r="EB110" s="27">
        <f t="shared" si="168"/>
        <v>0</v>
      </c>
      <c r="EC110" s="27">
        <f t="shared" si="133"/>
        <v>0</v>
      </c>
      <c r="EF110" t="s">
        <v>815</v>
      </c>
      <c r="EG110">
        <f t="shared" si="252"/>
        <v>1200</v>
      </c>
      <c r="EY110" t="s">
        <v>817</v>
      </c>
      <c r="EZ110" t="s">
        <v>841</v>
      </c>
      <c r="FA110" s="27"/>
      <c r="FB110" s="27"/>
      <c r="FC110" s="27"/>
      <c r="FD110" t="str">
        <f t="shared" si="169"/>
        <v>J15</v>
      </c>
      <c r="FE110" t="str">
        <f t="shared" si="170"/>
        <v xml:space="preserve">Visite vieille ville </v>
      </c>
      <c r="FF110" s="27">
        <f t="shared" si="170"/>
        <v>0</v>
      </c>
      <c r="FG110" s="27">
        <f t="shared" si="170"/>
        <v>0</v>
      </c>
      <c r="FI110" t="str">
        <f t="shared" si="171"/>
        <v>J15</v>
      </c>
      <c r="FJ110" t="str">
        <f t="shared" si="171"/>
        <v xml:space="preserve">Visite vieille ville </v>
      </c>
      <c r="FK110" s="27">
        <f t="shared" si="171"/>
        <v>0</v>
      </c>
      <c r="FL110" s="27">
        <f t="shared" si="134"/>
        <v>0</v>
      </c>
      <c r="FN110" t="str">
        <f t="shared" si="172"/>
        <v>J15</v>
      </c>
      <c r="FO110" t="str">
        <f t="shared" si="172"/>
        <v xml:space="preserve">Visite vieille ville </v>
      </c>
      <c r="FP110" s="27">
        <f t="shared" si="172"/>
        <v>0</v>
      </c>
      <c r="FQ110" s="27">
        <f t="shared" si="135"/>
        <v>0</v>
      </c>
      <c r="FR110" t="s">
        <v>817</v>
      </c>
      <c r="FS110" t="s">
        <v>842</v>
      </c>
      <c r="FT110" s="27">
        <v>3200</v>
      </c>
      <c r="FU110" s="27">
        <v>3200</v>
      </c>
      <c r="FW110" t="str">
        <f t="shared" si="173"/>
        <v>J15</v>
      </c>
      <c r="FX110" t="str">
        <f t="shared" si="174"/>
        <v>Départ aéroport à 9h00 - avion 10h30 arrivée 11h20 (hotel vers 14h30)</v>
      </c>
      <c r="FY110" s="27">
        <f t="shared" si="174"/>
        <v>3200</v>
      </c>
      <c r="FZ110" s="27">
        <f t="shared" si="174"/>
        <v>3200</v>
      </c>
      <c r="GB110" t="str">
        <f t="shared" si="175"/>
        <v>J15</v>
      </c>
      <c r="GC110" t="str">
        <f t="shared" si="175"/>
        <v>Départ aéroport à 9h00 - avion 10h30 arrivée 11h20 (hotel vers 14h30)</v>
      </c>
      <c r="GD110" s="27">
        <f t="shared" si="175"/>
        <v>3200</v>
      </c>
      <c r="GE110" s="27">
        <f t="shared" si="136"/>
        <v>3200</v>
      </c>
      <c r="GG110" t="str">
        <f t="shared" si="176"/>
        <v>J15</v>
      </c>
      <c r="GH110" t="str">
        <f t="shared" si="176"/>
        <v>Départ aéroport à 9h00 - avion 10h30 arrivée 11h20 (hotel vers 14h30)</v>
      </c>
      <c r="GI110" s="27">
        <f t="shared" si="176"/>
        <v>3200</v>
      </c>
      <c r="GJ110" s="27">
        <f t="shared" si="137"/>
        <v>3200</v>
      </c>
      <c r="GK110" t="s">
        <v>817</v>
      </c>
      <c r="GL110" t="s">
        <v>842</v>
      </c>
      <c r="GM110" s="27">
        <v>3200</v>
      </c>
      <c r="GN110" s="27">
        <v>3200</v>
      </c>
      <c r="GP110" t="str">
        <f t="shared" si="177"/>
        <v>J15</v>
      </c>
      <c r="GQ110" t="str">
        <f t="shared" si="178"/>
        <v>Départ aéroport à 9h00 - avion 10h30 arrivée 11h20 (hotel vers 14h30)</v>
      </c>
      <c r="GR110" s="27">
        <f t="shared" si="178"/>
        <v>3200</v>
      </c>
      <c r="GS110" s="27">
        <f t="shared" si="178"/>
        <v>3200</v>
      </c>
      <c r="GU110" t="str">
        <f t="shared" si="179"/>
        <v>J15</v>
      </c>
      <c r="GV110" t="str">
        <f t="shared" si="179"/>
        <v>Départ aéroport à 9h00 - avion 10h30 arrivée 11h20 (hotel vers 14h30)</v>
      </c>
      <c r="GW110" s="27">
        <f t="shared" si="179"/>
        <v>3200</v>
      </c>
      <c r="GX110" s="27">
        <f t="shared" si="138"/>
        <v>3200</v>
      </c>
      <c r="GZ110" t="str">
        <f t="shared" si="180"/>
        <v>J15</v>
      </c>
      <c r="HA110" t="str">
        <f t="shared" si="180"/>
        <v>Départ aéroport à 9h00 - avion 10h30 arrivée 11h20 (hotel vers 14h30)</v>
      </c>
      <c r="HB110" s="27">
        <f t="shared" si="180"/>
        <v>3200</v>
      </c>
      <c r="HC110" s="27">
        <f t="shared" si="139"/>
        <v>3200</v>
      </c>
      <c r="HD110" t="s">
        <v>801</v>
      </c>
      <c r="HE110" t="s">
        <v>565</v>
      </c>
      <c r="HF110" s="27">
        <v>6240</v>
      </c>
      <c r="HG110" s="27">
        <v>6240</v>
      </c>
      <c r="HI110" t="str">
        <f t="shared" si="181"/>
        <v>J14</v>
      </c>
      <c r="HJ110" t="str">
        <f t="shared" si="182"/>
        <v>Départ hôtel à 6h30 (picking) pour embarquement</v>
      </c>
      <c r="HK110">
        <f t="shared" si="182"/>
        <v>6240</v>
      </c>
      <c r="HL110">
        <f t="shared" si="182"/>
        <v>6240</v>
      </c>
      <c r="HN110" t="str">
        <f t="shared" si="183"/>
        <v>J14</v>
      </c>
      <c r="HO110" t="str">
        <f t="shared" si="183"/>
        <v>Départ hôtel à 6h30 (picking) pour embarquement</v>
      </c>
      <c r="HP110">
        <f t="shared" si="183"/>
        <v>6240</v>
      </c>
      <c r="HQ110">
        <f t="shared" si="140"/>
        <v>6240</v>
      </c>
      <c r="HS110" t="str">
        <f t="shared" si="184"/>
        <v>J14</v>
      </c>
      <c r="HT110" t="str">
        <f t="shared" si="184"/>
        <v>Départ hôtel à 6h30 (picking) pour embarquement</v>
      </c>
      <c r="HU110">
        <f t="shared" si="184"/>
        <v>6240</v>
      </c>
      <c r="HV110">
        <f t="shared" si="141"/>
        <v>6240</v>
      </c>
      <c r="HW110" t="s">
        <v>801</v>
      </c>
      <c r="HX110" t="s">
        <v>565</v>
      </c>
      <c r="HY110" s="27">
        <v>6240</v>
      </c>
      <c r="HZ110" s="27">
        <v>6240</v>
      </c>
      <c r="IB110" t="str">
        <f t="shared" si="185"/>
        <v>J14</v>
      </c>
      <c r="IC110" t="str">
        <f t="shared" si="186"/>
        <v>Départ hôtel à 6h30 (picking) pour embarquement</v>
      </c>
      <c r="ID110">
        <f t="shared" si="186"/>
        <v>6240</v>
      </c>
      <c r="IE110">
        <f t="shared" si="186"/>
        <v>6240</v>
      </c>
      <c r="IG110" t="str">
        <f t="shared" si="187"/>
        <v>J14</v>
      </c>
      <c r="IH110" t="str">
        <f t="shared" si="188"/>
        <v>Départ hôtel à 6h30 (picking) pour embarquement</v>
      </c>
      <c r="II110">
        <f t="shared" si="188"/>
        <v>6240</v>
      </c>
      <c r="IJ110">
        <f t="shared" si="188"/>
        <v>6240</v>
      </c>
      <c r="IL110" t="str">
        <f t="shared" si="189"/>
        <v>J14</v>
      </c>
      <c r="IM110" t="str">
        <f t="shared" si="190"/>
        <v>Départ hôtel à 6h30 (picking) pour embarquement</v>
      </c>
      <c r="IN110">
        <f t="shared" si="190"/>
        <v>6240</v>
      </c>
      <c r="IO110">
        <f t="shared" si="190"/>
        <v>6240</v>
      </c>
      <c r="IR110" s="26"/>
      <c r="IS110" s="26"/>
      <c r="IT110" s="26" t="s">
        <v>754</v>
      </c>
      <c r="IU110" s="26"/>
      <c r="IV110" s="72">
        <f>+(IV109*2)-IV102</f>
        <v>3174.3702600000001</v>
      </c>
      <c r="IW110" s="27">
        <f t="shared" si="251"/>
        <v>123085.31446297014</v>
      </c>
      <c r="IZ110" s="26"/>
      <c r="JA110" s="26"/>
      <c r="JB110" s="26" t="s">
        <v>754</v>
      </c>
      <c r="JC110" s="26"/>
      <c r="JD110" s="72">
        <f>+(JD109*2)-JD102</f>
        <v>2793.0909000000001</v>
      </c>
      <c r="JE110" s="27"/>
      <c r="JH110" s="26"/>
      <c r="JI110" s="26"/>
      <c r="JJ110" s="26" t="s">
        <v>754</v>
      </c>
      <c r="JK110" s="26"/>
      <c r="JL110" s="72">
        <f>+(JL109*2)-JL102</f>
        <v>2463.3915400000001</v>
      </c>
      <c r="JM110" s="27">
        <f>+JL110*$C$1</f>
        <v>95517.314462970142</v>
      </c>
      <c r="JP110" s="26"/>
      <c r="JQ110" s="26"/>
      <c r="JR110" s="26" t="s">
        <v>754</v>
      </c>
      <c r="JS110" s="26"/>
      <c r="JT110" s="72">
        <f>+(JT109*2)-JT102</f>
        <v>2133.69218</v>
      </c>
      <c r="JU110" s="27"/>
      <c r="JX110" s="26" t="s">
        <v>720</v>
      </c>
      <c r="JY110" s="26"/>
      <c r="JZ110" s="72">
        <f>+(+JZ81+JZ85+JZ90+JZ75+JZ71+JZ65+JZ54+JZ45+JZ51+JZ37+JZ29+JZ61)/$C$1</f>
        <v>627.72860000000003</v>
      </c>
      <c r="KA110" s="26"/>
      <c r="KB110" s="25"/>
      <c r="KD110" s="26" t="s">
        <v>720</v>
      </c>
      <c r="KE110" s="26"/>
      <c r="KF110" s="72">
        <f>+JZ110</f>
        <v>627.72860000000003</v>
      </c>
      <c r="KG110" s="26"/>
      <c r="KJ110" s="26" t="s">
        <v>720</v>
      </c>
      <c r="KK110" s="26"/>
      <c r="KL110" s="72">
        <f>+JZ110</f>
        <v>627.72860000000003</v>
      </c>
      <c r="KM110" s="26"/>
      <c r="KP110" s="26" t="s">
        <v>720</v>
      </c>
      <c r="KQ110" s="26"/>
      <c r="KR110" s="72">
        <f>+JZ110</f>
        <v>627.72860000000003</v>
      </c>
      <c r="KS110" s="26"/>
      <c r="KV110" s="25" t="s">
        <v>843</v>
      </c>
      <c r="KW110" s="25"/>
      <c r="KX110" s="27">
        <v>0</v>
      </c>
      <c r="KY110" s="27">
        <v>2500</v>
      </c>
      <c r="KZ110" s="27"/>
      <c r="LB110" s="25" t="s">
        <v>843</v>
      </c>
      <c r="LC110" s="25"/>
      <c r="LD110" s="27">
        <f t="shared" si="123"/>
        <v>0</v>
      </c>
      <c r="LE110" s="65">
        <f t="shared" si="123"/>
        <v>2500</v>
      </c>
      <c r="LH110" t="str">
        <f t="shared" si="200"/>
        <v>van navette pour hôtel koh lanta</v>
      </c>
      <c r="LI110" s="25"/>
      <c r="LJ110" s="27">
        <f t="shared" si="245"/>
        <v>0</v>
      </c>
      <c r="LK110" s="65">
        <f t="shared" si="245"/>
        <v>2500</v>
      </c>
      <c r="LN110" t="str">
        <f t="shared" si="201"/>
        <v>van navette pour hôtel koh lanta</v>
      </c>
      <c r="LO110" s="25"/>
      <c r="LP110" s="27">
        <f t="shared" si="246"/>
        <v>0</v>
      </c>
      <c r="LQ110" s="65">
        <f t="shared" si="246"/>
        <v>2500</v>
      </c>
      <c r="LT110" t="s">
        <v>284</v>
      </c>
      <c r="LV110" s="27">
        <v>80</v>
      </c>
      <c r="LW110" s="65">
        <v>0</v>
      </c>
      <c r="LX110" s="27"/>
      <c r="LZ110" t="str">
        <f t="shared" si="202"/>
        <v>Maison noire</v>
      </c>
      <c r="MB110" s="27">
        <f t="shared" si="126"/>
        <v>80</v>
      </c>
      <c r="MC110" s="65">
        <f t="shared" si="126"/>
        <v>0</v>
      </c>
      <c r="MF110" t="str">
        <f t="shared" si="203"/>
        <v>Maison noire</v>
      </c>
      <c r="MH110" s="27">
        <f t="shared" si="247"/>
        <v>80</v>
      </c>
      <c r="MI110" s="65">
        <f t="shared" si="247"/>
        <v>0</v>
      </c>
      <c r="ML110" t="str">
        <f t="shared" si="204"/>
        <v>Maison noire</v>
      </c>
      <c r="MN110" s="27">
        <f t="shared" si="248"/>
        <v>80</v>
      </c>
      <c r="MO110" s="65">
        <f t="shared" si="248"/>
        <v>0</v>
      </c>
      <c r="MQ110" t="s">
        <v>299</v>
      </c>
      <c r="MS110" s="27"/>
      <c r="MT110" s="65">
        <v>3000</v>
      </c>
      <c r="MW110" t="str">
        <f t="shared" si="205"/>
        <v>van à la journée</v>
      </c>
      <c r="MY110" s="27">
        <f t="shared" si="206"/>
        <v>0</v>
      </c>
      <c r="MZ110" s="65">
        <f t="shared" si="206"/>
        <v>3000</v>
      </c>
      <c r="NC110" t="str">
        <f t="shared" si="207"/>
        <v>van à la journée</v>
      </c>
      <c r="NE110" s="27">
        <f t="shared" si="208"/>
        <v>0</v>
      </c>
      <c r="NF110" s="65">
        <f t="shared" si="208"/>
        <v>3000</v>
      </c>
      <c r="NI110" t="str">
        <f t="shared" si="209"/>
        <v>van à la journée</v>
      </c>
      <c r="NK110" s="27">
        <f t="shared" si="210"/>
        <v>0</v>
      </c>
      <c r="NL110" s="65">
        <f t="shared" si="210"/>
        <v>3000</v>
      </c>
      <c r="NN110" s="25" t="s">
        <v>282</v>
      </c>
      <c r="NP110" s="27"/>
      <c r="NQ110" s="27">
        <v>0</v>
      </c>
      <c r="NT110" t="str">
        <f t="shared" si="211"/>
        <v>Dîner hôtel</v>
      </c>
      <c r="NV110" s="27">
        <f t="shared" si="212"/>
        <v>0</v>
      </c>
      <c r="NW110" s="65">
        <f t="shared" si="212"/>
        <v>0</v>
      </c>
      <c r="NZ110" t="str">
        <f t="shared" si="213"/>
        <v>Dîner hôtel</v>
      </c>
      <c r="OB110" s="27">
        <f t="shared" si="214"/>
        <v>0</v>
      </c>
      <c r="OC110" s="65">
        <f t="shared" si="214"/>
        <v>0</v>
      </c>
      <c r="OF110" t="str">
        <f t="shared" si="215"/>
        <v>Dîner hôtel</v>
      </c>
      <c r="OH110" s="27">
        <f t="shared" si="216"/>
        <v>0</v>
      </c>
      <c r="OI110" s="65">
        <f t="shared" si="216"/>
        <v>0</v>
      </c>
      <c r="OL110" t="s">
        <v>844</v>
      </c>
      <c r="OO110" s="27">
        <v>0</v>
      </c>
      <c r="OR110" t="str">
        <f t="shared" si="217"/>
        <v>essence udon à nong khai</v>
      </c>
      <c r="OT110" s="27">
        <f t="shared" si="218"/>
        <v>0</v>
      </c>
      <c r="OU110" s="65">
        <f t="shared" si="218"/>
        <v>0</v>
      </c>
      <c r="OX110" t="str">
        <f t="shared" si="219"/>
        <v>essence udon à nong khai</v>
      </c>
      <c r="OZ110" s="27">
        <f t="shared" si="220"/>
        <v>0</v>
      </c>
      <c r="PA110" s="65">
        <f t="shared" si="220"/>
        <v>0</v>
      </c>
      <c r="PD110" t="str">
        <f t="shared" si="221"/>
        <v>essence udon à nong khai</v>
      </c>
      <c r="PF110" s="27">
        <f t="shared" si="222"/>
        <v>0</v>
      </c>
      <c r="PG110" s="65">
        <f t="shared" si="222"/>
        <v>0</v>
      </c>
      <c r="PJ110" s="26" t="s">
        <v>663</v>
      </c>
      <c r="PK110" s="26"/>
      <c r="PL110" s="26" t="s">
        <v>25</v>
      </c>
      <c r="PM110" s="72">
        <f>+PM109+PM107+(PL118*PM112)+(PL117*(PM112/2))</f>
        <v>4964.0849900000003</v>
      </c>
      <c r="PP110" s="26" t="s">
        <v>663</v>
      </c>
      <c r="PQ110" s="26"/>
      <c r="PR110" s="26" t="s">
        <v>25</v>
      </c>
      <c r="PS110" s="72">
        <f>+PS109+PS107+(PR118*PS112)+(PR117*(PS112/2))</f>
        <v>4104.04007</v>
      </c>
      <c r="PV110" s="26" t="s">
        <v>663</v>
      </c>
      <c r="PW110" s="26"/>
      <c r="PX110" s="26" t="s">
        <v>25</v>
      </c>
      <c r="PY110" s="72">
        <f>+PY109+PY107+(PX118*PY112)+(PX117*(PY112/2))</f>
        <v>3424.5251500000004</v>
      </c>
      <c r="PZ110" s="27"/>
      <c r="QB110" s="26" t="s">
        <v>663</v>
      </c>
      <c r="QC110" s="26"/>
      <c r="QD110" s="26" t="s">
        <v>25</v>
      </c>
      <c r="QE110" s="72">
        <f>+QE109+QE107+(QD118*QE112)+(QD117*(QE112/2))</f>
        <v>2745.0102300000003</v>
      </c>
      <c r="QH110" t="s">
        <v>823</v>
      </c>
      <c r="QN110" t="str">
        <f t="shared" si="229"/>
        <v xml:space="preserve">Après midi libre  </v>
      </c>
      <c r="QO110">
        <f t="shared" si="229"/>
        <v>0</v>
      </c>
      <c r="QP110">
        <f t="shared" si="229"/>
        <v>0</v>
      </c>
      <c r="QT110" t="str">
        <f t="shared" si="230"/>
        <v xml:space="preserve">Après midi libre  </v>
      </c>
      <c r="QU110">
        <f t="shared" si="230"/>
        <v>0</v>
      </c>
      <c r="QV110">
        <f t="shared" si="231"/>
        <v>0</v>
      </c>
      <c r="QZ110" t="str">
        <f t="shared" si="250"/>
        <v xml:space="preserve">Après midi libre  </v>
      </c>
      <c r="RA110">
        <f t="shared" si="250"/>
        <v>0</v>
      </c>
      <c r="RB110">
        <f t="shared" si="250"/>
        <v>0</v>
      </c>
      <c r="RD110" t="s">
        <v>845</v>
      </c>
      <c r="RE110">
        <v>9</v>
      </c>
      <c r="RF110">
        <v>9</v>
      </c>
      <c r="RI110" t="str">
        <f t="shared" si="234"/>
        <v>14h klong jim thompson</v>
      </c>
      <c r="RJ110">
        <f t="shared" si="234"/>
        <v>9</v>
      </c>
      <c r="RK110">
        <f t="shared" si="234"/>
        <v>9</v>
      </c>
      <c r="RN110" t="str">
        <f t="shared" si="235"/>
        <v>14h klong jim thompson</v>
      </c>
      <c r="RO110">
        <f t="shared" si="235"/>
        <v>9</v>
      </c>
      <c r="RP110">
        <f t="shared" si="235"/>
        <v>9</v>
      </c>
      <c r="RS110" t="str">
        <f t="shared" si="236"/>
        <v>14h klong jim thompson</v>
      </c>
      <c r="RT110">
        <f t="shared" si="236"/>
        <v>9</v>
      </c>
      <c r="RU110">
        <f t="shared" si="236"/>
        <v>9</v>
      </c>
      <c r="RW110" t="s">
        <v>342</v>
      </c>
      <c r="RY110" s="27"/>
      <c r="SA110">
        <f t="shared" si="237"/>
        <v>0</v>
      </c>
      <c r="SB110" t="str">
        <f t="shared" si="237"/>
        <v>Dîner à l'hôtel ou à proximité</v>
      </c>
      <c r="SC110">
        <f t="shared" si="237"/>
        <v>0</v>
      </c>
      <c r="SD110">
        <f t="shared" si="237"/>
        <v>0</v>
      </c>
      <c r="SF110">
        <f t="shared" si="238"/>
        <v>0</v>
      </c>
      <c r="SG110" t="str">
        <f t="shared" si="238"/>
        <v>Dîner à l'hôtel ou à proximité</v>
      </c>
      <c r="SH110">
        <f t="shared" si="238"/>
        <v>0</v>
      </c>
      <c r="SI110">
        <f t="shared" si="238"/>
        <v>0</v>
      </c>
      <c r="SK110">
        <f t="shared" si="239"/>
        <v>0</v>
      </c>
      <c r="SL110" t="str">
        <f t="shared" si="239"/>
        <v>Dîner à l'hôtel ou à proximité</v>
      </c>
      <c r="SM110">
        <f t="shared" si="239"/>
        <v>0</v>
      </c>
      <c r="SN110">
        <f t="shared" si="239"/>
        <v>0</v>
      </c>
      <c r="SR110" t="s">
        <v>513</v>
      </c>
      <c r="ST110" s="27"/>
      <c r="SW110" t="str">
        <f t="shared" si="240"/>
        <v>Dîner alentours de l'hôtel</v>
      </c>
      <c r="SX110">
        <f t="shared" si="240"/>
        <v>0</v>
      </c>
      <c r="SY110">
        <f t="shared" si="240"/>
        <v>0</v>
      </c>
      <c r="TB110" t="str">
        <f t="shared" si="241"/>
        <v>Dîner alentours de l'hôtel</v>
      </c>
      <c r="TC110">
        <f t="shared" si="241"/>
        <v>0</v>
      </c>
      <c r="TD110">
        <f t="shared" si="241"/>
        <v>0</v>
      </c>
      <c r="TG110" t="str">
        <f t="shared" si="242"/>
        <v>Dîner alentours de l'hôtel</v>
      </c>
      <c r="TH110">
        <f t="shared" si="242"/>
        <v>0</v>
      </c>
      <c r="TI110">
        <f t="shared" si="242"/>
        <v>0</v>
      </c>
    </row>
    <row r="111" spans="2:529" x14ac:dyDescent="0.25"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G111" t="s">
        <v>795</v>
      </c>
      <c r="AH111" s="28">
        <f>13*120</f>
        <v>1560</v>
      </c>
      <c r="AI111" s="27"/>
      <c r="AJ111" s="27"/>
      <c r="AK111" s="65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E111" t="s">
        <v>482</v>
      </c>
      <c r="BF111" s="27">
        <v>900</v>
      </c>
      <c r="BG111" s="27">
        <v>400</v>
      </c>
      <c r="BI111" t="str">
        <f t="shared" si="149"/>
        <v/>
      </c>
      <c r="BJ111" t="str">
        <f t="shared" si="150"/>
        <v>à midi : départ pour la croisière visite des îles</v>
      </c>
      <c r="BK111" s="27">
        <f t="shared" si="150"/>
        <v>900</v>
      </c>
      <c r="BL111" s="27">
        <f t="shared" si="150"/>
        <v>400</v>
      </c>
      <c r="BN111" t="str">
        <f t="shared" si="151"/>
        <v/>
      </c>
      <c r="BO111" t="str">
        <f t="shared" si="151"/>
        <v>à midi : départ pour la croisière visite des îles</v>
      </c>
      <c r="BP111" s="27">
        <f t="shared" si="151"/>
        <v>900</v>
      </c>
      <c r="BQ111" s="27">
        <f t="shared" si="129"/>
        <v>400</v>
      </c>
      <c r="BS111" s="27" t="str">
        <f t="shared" si="152"/>
        <v/>
      </c>
      <c r="BT111" t="str">
        <f t="shared" si="152"/>
        <v>à midi : départ pour la croisière visite des îles</v>
      </c>
      <c r="BU111" s="27">
        <f t="shared" si="152"/>
        <v>900</v>
      </c>
      <c r="BV111" s="27">
        <f t="shared" si="130"/>
        <v>400</v>
      </c>
      <c r="BX111" t="s">
        <v>427</v>
      </c>
      <c r="BY111">
        <v>3700</v>
      </c>
      <c r="BZ111">
        <v>0</v>
      </c>
      <c r="CA111" s="65"/>
      <c r="CB111" t="str">
        <f t="shared" si="153"/>
        <v/>
      </c>
      <c r="CC111" t="str">
        <f t="shared" si="154"/>
        <v>Lanta miami resort</v>
      </c>
      <c r="CD111" s="27">
        <f t="shared" si="154"/>
        <v>3700</v>
      </c>
      <c r="CE111" s="27">
        <f t="shared" si="154"/>
        <v>0</v>
      </c>
      <c r="CF111" s="27"/>
      <c r="CG111" t="str">
        <f t="shared" si="155"/>
        <v/>
      </c>
      <c r="CH111" t="str">
        <f t="shared" si="155"/>
        <v>Lanta miami resort</v>
      </c>
      <c r="CI111" s="27">
        <f t="shared" si="156"/>
        <v>3700</v>
      </c>
      <c r="CJ111" s="27">
        <f t="shared" si="157"/>
        <v>0</v>
      </c>
      <c r="CK111" s="27"/>
      <c r="CL111" t="str">
        <f t="shared" si="158"/>
        <v/>
      </c>
      <c r="CM111" t="str">
        <f t="shared" si="158"/>
        <v>Lanta miami resort</v>
      </c>
      <c r="CN111" s="27">
        <f t="shared" si="158"/>
        <v>3700</v>
      </c>
      <c r="CO111" s="27">
        <f t="shared" si="131"/>
        <v>0</v>
      </c>
      <c r="CP111" s="27"/>
      <c r="CX111" s="27"/>
      <c r="CY111" s="27"/>
      <c r="DC111" s="27"/>
      <c r="DD111" s="27"/>
      <c r="DH111" s="27"/>
      <c r="DI111" s="27"/>
      <c r="DL111" t="s">
        <v>684</v>
      </c>
      <c r="DM111" s="27"/>
      <c r="DN111">
        <v>3000</v>
      </c>
      <c r="DP111" t="str">
        <f t="shared" si="165"/>
        <v/>
      </c>
      <c r="DQ111" t="str">
        <f t="shared" si="166"/>
        <v>transport pour la journée</v>
      </c>
      <c r="DR111" s="27">
        <f t="shared" si="166"/>
        <v>0</v>
      </c>
      <c r="DS111" s="27">
        <f t="shared" si="166"/>
        <v>3000</v>
      </c>
      <c r="DU111" t="str">
        <f t="shared" si="167"/>
        <v/>
      </c>
      <c r="DV111" t="str">
        <f t="shared" si="167"/>
        <v>transport pour la journée</v>
      </c>
      <c r="DW111" s="27">
        <f t="shared" si="167"/>
        <v>0</v>
      </c>
      <c r="DX111" s="27">
        <f t="shared" si="132"/>
        <v>3000</v>
      </c>
      <c r="DZ111" t="str">
        <f t="shared" si="168"/>
        <v/>
      </c>
      <c r="EA111" t="str">
        <f t="shared" si="168"/>
        <v>transport pour la journée</v>
      </c>
      <c r="EB111" s="27">
        <f t="shared" si="168"/>
        <v>0</v>
      </c>
      <c r="EC111" s="27">
        <f t="shared" si="133"/>
        <v>3000</v>
      </c>
      <c r="EG111" s="27"/>
      <c r="EH111" s="27"/>
      <c r="EZ111" t="s">
        <v>846</v>
      </c>
      <c r="FA111" s="27">
        <v>3700</v>
      </c>
      <c r="FB111" s="27">
        <v>3700</v>
      </c>
      <c r="FC111" s="27"/>
      <c r="FD111" t="str">
        <f t="shared" si="169"/>
        <v/>
      </c>
      <c r="FE111" t="str">
        <f t="shared" si="170"/>
        <v xml:space="preserve">Départ aéroport à 15h30 - avion 17h25 arrivée 19h25 </v>
      </c>
      <c r="FF111" s="27">
        <f t="shared" si="170"/>
        <v>3700</v>
      </c>
      <c r="FG111" s="27">
        <f t="shared" si="170"/>
        <v>3700</v>
      </c>
      <c r="FI111" t="str">
        <f t="shared" si="171"/>
        <v/>
      </c>
      <c r="FJ111" t="str">
        <f t="shared" si="171"/>
        <v xml:space="preserve">Départ aéroport à 15h30 - avion 17h25 arrivée 19h25 </v>
      </c>
      <c r="FK111" s="27">
        <f t="shared" si="171"/>
        <v>3700</v>
      </c>
      <c r="FL111" s="27">
        <f t="shared" si="134"/>
        <v>3700</v>
      </c>
      <c r="FN111" t="str">
        <f t="shared" si="172"/>
        <v/>
      </c>
      <c r="FO111" t="str">
        <f t="shared" si="172"/>
        <v xml:space="preserve">Départ aéroport à 15h30 - avion 17h25 arrivée 19h25 </v>
      </c>
      <c r="FP111" s="27">
        <f t="shared" si="172"/>
        <v>3700</v>
      </c>
      <c r="FQ111" s="27">
        <f t="shared" si="135"/>
        <v>3700</v>
      </c>
      <c r="FS111" s="25" t="s">
        <v>448</v>
      </c>
      <c r="FU111" s="27">
        <v>0</v>
      </c>
      <c r="FW111" t="str">
        <f t="shared" si="173"/>
        <v/>
      </c>
      <c r="FX111" t="str">
        <f t="shared" si="174"/>
        <v>Déjeuner à l'hôtel</v>
      </c>
      <c r="FY111" s="27">
        <f t="shared" si="174"/>
        <v>0</v>
      </c>
      <c r="FZ111" s="27">
        <f t="shared" si="174"/>
        <v>0</v>
      </c>
      <c r="GB111" t="str">
        <f t="shared" si="175"/>
        <v/>
      </c>
      <c r="GC111" t="str">
        <f t="shared" si="175"/>
        <v>Déjeuner à l'hôtel</v>
      </c>
      <c r="GD111" s="27">
        <f t="shared" si="175"/>
        <v>0</v>
      </c>
      <c r="GE111" s="27">
        <f t="shared" si="136"/>
        <v>0</v>
      </c>
      <c r="GG111" t="str">
        <f t="shared" si="176"/>
        <v/>
      </c>
      <c r="GH111" t="str">
        <f t="shared" si="176"/>
        <v>Déjeuner à l'hôtel</v>
      </c>
      <c r="GI111" s="27">
        <f t="shared" si="176"/>
        <v>0</v>
      </c>
      <c r="GJ111" s="27">
        <f t="shared" si="137"/>
        <v>0</v>
      </c>
      <c r="GL111" s="25" t="s">
        <v>448</v>
      </c>
      <c r="GN111" s="27">
        <v>0</v>
      </c>
      <c r="GP111" t="str">
        <f t="shared" si="177"/>
        <v/>
      </c>
      <c r="GQ111" t="str">
        <f t="shared" si="178"/>
        <v>Déjeuner à l'hôtel</v>
      </c>
      <c r="GR111" s="27">
        <f t="shared" si="178"/>
        <v>0</v>
      </c>
      <c r="GS111" s="27">
        <f t="shared" si="178"/>
        <v>0</v>
      </c>
      <c r="GU111" t="str">
        <f t="shared" si="179"/>
        <v/>
      </c>
      <c r="GV111" t="str">
        <f t="shared" si="179"/>
        <v>Déjeuner à l'hôtel</v>
      </c>
      <c r="GW111" s="27">
        <f t="shared" si="179"/>
        <v>0</v>
      </c>
      <c r="GX111" s="27">
        <f t="shared" si="138"/>
        <v>0</v>
      </c>
      <c r="GZ111" t="str">
        <f t="shared" si="180"/>
        <v/>
      </c>
      <c r="HA111" t="str">
        <f t="shared" si="180"/>
        <v>Déjeuner à l'hôtel</v>
      </c>
      <c r="HB111" s="27">
        <f t="shared" si="180"/>
        <v>0</v>
      </c>
      <c r="HC111" s="27">
        <f t="shared" si="139"/>
        <v>0</v>
      </c>
      <c r="HE111" t="s">
        <v>571</v>
      </c>
      <c r="HI111" t="str">
        <f t="shared" si="181"/>
        <v/>
      </c>
      <c r="HJ111" t="str">
        <f t="shared" si="182"/>
        <v>Repas et hôtel compris</v>
      </c>
      <c r="HK111">
        <f t="shared" si="182"/>
        <v>0</v>
      </c>
      <c r="HL111">
        <f t="shared" si="182"/>
        <v>0</v>
      </c>
      <c r="HN111" t="str">
        <f t="shared" si="183"/>
        <v/>
      </c>
      <c r="HO111" t="str">
        <f t="shared" si="183"/>
        <v>Repas et hôtel compris</v>
      </c>
      <c r="HP111">
        <f t="shared" si="183"/>
        <v>0</v>
      </c>
      <c r="HQ111">
        <f t="shared" si="140"/>
        <v>0</v>
      </c>
      <c r="HS111" t="str">
        <f t="shared" si="184"/>
        <v/>
      </c>
      <c r="HT111" t="str">
        <f t="shared" si="184"/>
        <v>Repas et hôtel compris</v>
      </c>
      <c r="HU111">
        <f t="shared" si="184"/>
        <v>0</v>
      </c>
      <c r="HV111">
        <f t="shared" si="141"/>
        <v>0</v>
      </c>
      <c r="HX111" t="s">
        <v>571</v>
      </c>
      <c r="IB111" t="str">
        <f t="shared" si="185"/>
        <v/>
      </c>
      <c r="IC111" t="str">
        <f t="shared" si="186"/>
        <v>Repas et hôtel compris</v>
      </c>
      <c r="ID111">
        <f t="shared" si="186"/>
        <v>0</v>
      </c>
      <c r="IE111">
        <f t="shared" si="186"/>
        <v>0</v>
      </c>
      <c r="IG111" t="str">
        <f t="shared" si="187"/>
        <v/>
      </c>
      <c r="IH111" t="str">
        <f t="shared" si="188"/>
        <v>Repas et hôtel compris</v>
      </c>
      <c r="II111">
        <f t="shared" si="188"/>
        <v>0</v>
      </c>
      <c r="IJ111">
        <f t="shared" si="188"/>
        <v>0</v>
      </c>
      <c r="IL111" t="str">
        <f t="shared" si="189"/>
        <v/>
      </c>
      <c r="IM111" t="str">
        <f t="shared" si="190"/>
        <v>Repas et hôtel compris</v>
      </c>
      <c r="IN111">
        <f t="shared" si="190"/>
        <v>0</v>
      </c>
      <c r="IO111">
        <f t="shared" si="190"/>
        <v>0</v>
      </c>
      <c r="IR111" s="26" t="s">
        <v>781</v>
      </c>
      <c r="IS111" s="26"/>
      <c r="IT111" s="26" t="s">
        <v>748</v>
      </c>
      <c r="IU111" s="26"/>
      <c r="IV111" s="72">
        <f>+(IW95/2)+(($IS$114)/2)+(IV102/2)</f>
        <v>3355.6739600000001</v>
      </c>
      <c r="IW111" s="27">
        <f t="shared" si="251"/>
        <v>130115.31446297014</v>
      </c>
      <c r="IZ111" s="26" t="s">
        <v>781</v>
      </c>
      <c r="JA111" s="26"/>
      <c r="JB111" s="26" t="s">
        <v>748</v>
      </c>
      <c r="JC111" s="26"/>
      <c r="JD111" s="72">
        <f>+(JE95/2)+(($IS$114)/2)+(JD102/2)</f>
        <v>2974.3946000000001</v>
      </c>
      <c r="JE111" s="27"/>
      <c r="JH111" s="26" t="s">
        <v>781</v>
      </c>
      <c r="JI111" s="26"/>
      <c r="JJ111" s="26" t="s">
        <v>748</v>
      </c>
      <c r="JK111" s="26"/>
      <c r="JL111" s="72">
        <f>+(JM95/2)+(($IS$114)/2)+(JL102/2)</f>
        <v>2644.69524</v>
      </c>
      <c r="JM111" s="27"/>
      <c r="JP111" s="26" t="s">
        <v>781</v>
      </c>
      <c r="JQ111" s="26"/>
      <c r="JR111" s="26" t="s">
        <v>748</v>
      </c>
      <c r="JS111" s="26"/>
      <c r="JT111" s="72">
        <f>+(JU95/2)+(($IS$114)/2)+(JT102/2)</f>
        <v>2314.9958799999999</v>
      </c>
      <c r="JU111" s="27">
        <f>+JT111*$C$1</f>
        <v>89763.314462970142</v>
      </c>
      <c r="JX111" s="26" t="s">
        <v>727</v>
      </c>
      <c r="JY111" s="26"/>
      <c r="JZ111" s="72">
        <f>+JZ100-JZ110</f>
        <v>318.22280999999998</v>
      </c>
      <c r="KA111" s="26"/>
      <c r="KB111" s="25"/>
      <c r="KD111" s="26" t="s">
        <v>727</v>
      </c>
      <c r="KE111" s="26"/>
      <c r="KF111" s="72">
        <f>+KF100-KF110</f>
        <v>318.22280999999998</v>
      </c>
      <c r="KG111" s="26"/>
      <c r="KJ111" s="26" t="s">
        <v>727</v>
      </c>
      <c r="KK111" s="26"/>
      <c r="KL111" s="72">
        <f>+KL100-KL110</f>
        <v>318.22280999999998</v>
      </c>
      <c r="KM111" s="26"/>
      <c r="KP111" s="26" t="s">
        <v>727</v>
      </c>
      <c r="KQ111" s="26"/>
      <c r="KR111" s="72">
        <f>+KR100-KR110</f>
        <v>318.22280999999998</v>
      </c>
      <c r="KS111" s="26"/>
      <c r="KV111" s="25" t="s">
        <v>847</v>
      </c>
      <c r="KW111" s="25"/>
      <c r="KX111" s="27"/>
      <c r="KY111" s="27"/>
      <c r="KZ111" s="27"/>
      <c r="LB111" s="25" t="s">
        <v>847</v>
      </c>
      <c r="LC111" s="25"/>
      <c r="LD111" s="27">
        <f t="shared" si="123"/>
        <v>0</v>
      </c>
      <c r="LE111" s="65">
        <f t="shared" si="123"/>
        <v>0</v>
      </c>
      <c r="LH111" t="str">
        <f t="shared" si="200"/>
        <v>Arrivée hôtel koh lanta vers 17h30</v>
      </c>
      <c r="LI111" s="25"/>
      <c r="LJ111" s="27">
        <f t="shared" si="245"/>
        <v>0</v>
      </c>
      <c r="LK111" s="65">
        <f t="shared" si="245"/>
        <v>0</v>
      </c>
      <c r="LN111" t="str">
        <f t="shared" si="201"/>
        <v>Arrivée hôtel koh lanta vers 17h30</v>
      </c>
      <c r="LO111" s="25"/>
      <c r="LP111" s="27">
        <f t="shared" si="246"/>
        <v>0</v>
      </c>
      <c r="LQ111" s="65">
        <f t="shared" si="246"/>
        <v>0</v>
      </c>
      <c r="LT111" s="25" t="s">
        <v>744</v>
      </c>
      <c r="LV111" s="27"/>
      <c r="LW111" s="27"/>
      <c r="LX111" s="27"/>
      <c r="LZ111" t="str">
        <f t="shared" si="202"/>
        <v>Arrivée 10h30 au triangle d'or</v>
      </c>
      <c r="MB111" s="27">
        <f t="shared" si="126"/>
        <v>0</v>
      </c>
      <c r="MC111" s="65">
        <f t="shared" si="126"/>
        <v>0</v>
      </c>
      <c r="MF111" t="str">
        <f t="shared" si="203"/>
        <v>Arrivée 10h30 au triangle d'or</v>
      </c>
      <c r="MH111" s="27">
        <f t="shared" si="247"/>
        <v>0</v>
      </c>
      <c r="MI111" s="65">
        <f t="shared" si="247"/>
        <v>0</v>
      </c>
      <c r="ML111" t="str">
        <f t="shared" si="204"/>
        <v>Arrivée 10h30 au triangle d'or</v>
      </c>
      <c r="MN111" s="27">
        <f t="shared" si="248"/>
        <v>0</v>
      </c>
      <c r="MO111" s="65">
        <f t="shared" si="248"/>
        <v>0</v>
      </c>
      <c r="MQ111" t="s">
        <v>277</v>
      </c>
      <c r="MS111">
        <v>50</v>
      </c>
      <c r="MT111" s="27">
        <v>0</v>
      </c>
      <c r="MW111" t="str">
        <f t="shared" si="205"/>
        <v>Déjeuner ferme orchidées + 50 entrées</v>
      </c>
      <c r="MY111" s="27">
        <f t="shared" si="206"/>
        <v>50</v>
      </c>
      <c r="MZ111" s="65">
        <f t="shared" si="206"/>
        <v>0</v>
      </c>
      <c r="NC111" t="str">
        <f t="shared" si="207"/>
        <v>Déjeuner ferme orchidées + 50 entrées</v>
      </c>
      <c r="NE111" s="27">
        <f t="shared" si="208"/>
        <v>50</v>
      </c>
      <c r="NF111" s="65">
        <f t="shared" si="208"/>
        <v>0</v>
      </c>
      <c r="NI111" t="str">
        <f t="shared" si="209"/>
        <v>Déjeuner ferme orchidées + 50 entrées</v>
      </c>
      <c r="NK111" s="27">
        <f t="shared" si="210"/>
        <v>50</v>
      </c>
      <c r="NL111" s="65">
        <f t="shared" si="210"/>
        <v>0</v>
      </c>
      <c r="NN111" s="25" t="s">
        <v>813</v>
      </c>
      <c r="NP111" s="27">
        <v>3700</v>
      </c>
      <c r="NQ111" s="27">
        <v>0</v>
      </c>
      <c r="NT111" t="str">
        <f t="shared" si="211"/>
        <v>Lanta Miami Resort</v>
      </c>
      <c r="NV111" s="27">
        <f t="shared" si="212"/>
        <v>3700</v>
      </c>
      <c r="NW111" s="65">
        <f t="shared" si="212"/>
        <v>0</v>
      </c>
      <c r="NZ111" t="str">
        <f t="shared" si="213"/>
        <v>Lanta Miami Resort</v>
      </c>
      <c r="OB111" s="27">
        <f t="shared" si="214"/>
        <v>3700</v>
      </c>
      <c r="OC111" s="65">
        <f t="shared" si="214"/>
        <v>0</v>
      </c>
      <c r="OF111" t="str">
        <f t="shared" si="215"/>
        <v>Lanta Miami Resort</v>
      </c>
      <c r="OH111" s="27">
        <f t="shared" si="216"/>
        <v>3700</v>
      </c>
      <c r="OI111" s="65">
        <f t="shared" si="216"/>
        <v>0</v>
      </c>
      <c r="PJ111" s="26" t="s">
        <v>672</v>
      </c>
      <c r="PK111" s="26"/>
      <c r="PL111" s="26" t="s">
        <v>25</v>
      </c>
      <c r="PM111" s="72">
        <v>25</v>
      </c>
      <c r="PP111" s="26" t="s">
        <v>672</v>
      </c>
      <c r="PQ111" s="26"/>
      <c r="PR111" s="26" t="s">
        <v>25</v>
      </c>
      <c r="PS111" s="72">
        <v>25</v>
      </c>
      <c r="PV111" s="26" t="s">
        <v>672</v>
      </c>
      <c r="PW111" s="26"/>
      <c r="PX111" s="26" t="s">
        <v>25</v>
      </c>
      <c r="PY111" s="72">
        <v>25</v>
      </c>
      <c r="QB111" s="26" t="s">
        <v>672</v>
      </c>
      <c r="QC111" s="26"/>
      <c r="QD111" s="26" t="s">
        <v>25</v>
      </c>
      <c r="QE111" s="72">
        <v>25</v>
      </c>
      <c r="QF111" s="27"/>
      <c r="QH111" t="s">
        <v>848</v>
      </c>
      <c r="QI111">
        <v>150</v>
      </c>
      <c r="QN111" t="str">
        <f t="shared" si="229"/>
        <v>Entrées diverses</v>
      </c>
      <c r="QO111">
        <f t="shared" si="229"/>
        <v>150</v>
      </c>
      <c r="QP111">
        <f t="shared" si="229"/>
        <v>0</v>
      </c>
      <c r="QT111" t="str">
        <f t="shared" si="230"/>
        <v>Entrées diverses</v>
      </c>
      <c r="QU111">
        <f t="shared" si="230"/>
        <v>150</v>
      </c>
      <c r="QV111">
        <f t="shared" si="231"/>
        <v>0</v>
      </c>
      <c r="QZ111" t="str">
        <f t="shared" si="250"/>
        <v>Entrées diverses</v>
      </c>
      <c r="RA111">
        <f t="shared" si="250"/>
        <v>150</v>
      </c>
      <c r="RB111">
        <f t="shared" si="250"/>
        <v>0</v>
      </c>
      <c r="RD111" t="s">
        <v>849</v>
      </c>
      <c r="RE111">
        <v>200</v>
      </c>
      <c r="RI111" t="str">
        <f t="shared" si="234"/>
        <v>jim thompson</v>
      </c>
      <c r="RJ111">
        <f t="shared" si="234"/>
        <v>200</v>
      </c>
      <c r="RK111">
        <f t="shared" si="234"/>
        <v>0</v>
      </c>
      <c r="RN111" t="str">
        <f t="shared" si="235"/>
        <v>jim thompson</v>
      </c>
      <c r="RO111">
        <f t="shared" si="235"/>
        <v>200</v>
      </c>
      <c r="RP111">
        <f t="shared" si="235"/>
        <v>0</v>
      </c>
      <c r="RS111" t="str">
        <f t="shared" si="236"/>
        <v>jim thompson</v>
      </c>
      <c r="RT111">
        <f t="shared" si="236"/>
        <v>200</v>
      </c>
      <c r="RU111">
        <f t="shared" si="236"/>
        <v>0</v>
      </c>
      <c r="RV111" t="s">
        <v>801</v>
      </c>
      <c r="RW111" t="s">
        <v>263</v>
      </c>
      <c r="RX111" s="27"/>
      <c r="RY111" s="27">
        <v>4000</v>
      </c>
      <c r="SA111" t="str">
        <f t="shared" si="237"/>
        <v>J14</v>
      </c>
      <c r="SB111" t="str">
        <f t="shared" si="237"/>
        <v>Van à la journée</v>
      </c>
      <c r="SC111">
        <f t="shared" si="237"/>
        <v>0</v>
      </c>
      <c r="SD111">
        <f t="shared" si="237"/>
        <v>4000</v>
      </c>
      <c r="SF111" t="str">
        <f t="shared" si="238"/>
        <v>J14</v>
      </c>
      <c r="SG111" t="str">
        <f t="shared" si="238"/>
        <v>Van à la journée</v>
      </c>
      <c r="SH111">
        <f t="shared" si="238"/>
        <v>0</v>
      </c>
      <c r="SI111">
        <f t="shared" si="238"/>
        <v>4000</v>
      </c>
      <c r="SK111" t="str">
        <f t="shared" si="239"/>
        <v>J14</v>
      </c>
      <c r="SL111" t="str">
        <f t="shared" si="239"/>
        <v>Van à la journée</v>
      </c>
      <c r="SM111">
        <f t="shared" si="239"/>
        <v>0</v>
      </c>
      <c r="SN111">
        <f t="shared" si="239"/>
        <v>4000</v>
      </c>
      <c r="SQ111" t="s">
        <v>801</v>
      </c>
      <c r="SR111" t="s">
        <v>519</v>
      </c>
      <c r="SS111" s="65">
        <v>320</v>
      </c>
      <c r="ST111" s="65">
        <v>30</v>
      </c>
      <c r="SV111" t="s">
        <v>801</v>
      </c>
      <c r="SW111" t="str">
        <f t="shared" si="240"/>
        <v>Parc national de Phu Ru Rea - départ à 8h30</v>
      </c>
      <c r="SX111">
        <f t="shared" si="240"/>
        <v>320</v>
      </c>
      <c r="SY111">
        <f t="shared" si="240"/>
        <v>30</v>
      </c>
      <c r="TA111" t="s">
        <v>801</v>
      </c>
      <c r="TB111" t="str">
        <f t="shared" si="241"/>
        <v>Parc national de Phu Ru Rea - départ à 8h30</v>
      </c>
      <c r="TC111">
        <f t="shared" si="241"/>
        <v>320</v>
      </c>
      <c r="TD111">
        <f t="shared" si="241"/>
        <v>30</v>
      </c>
      <c r="TF111" t="s">
        <v>801</v>
      </c>
      <c r="TG111" t="str">
        <f t="shared" si="242"/>
        <v>Parc national de Phu Ru Rea - départ à 8h30</v>
      </c>
      <c r="TH111">
        <f t="shared" si="242"/>
        <v>320</v>
      </c>
      <c r="TI111">
        <f t="shared" si="242"/>
        <v>30</v>
      </c>
    </row>
    <row r="112" spans="2:529" x14ac:dyDescent="0.25"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G112" t="s">
        <v>803</v>
      </c>
      <c r="AH112" s="28">
        <f t="shared" ref="AH112:AH114" si="253">13*120</f>
        <v>1560</v>
      </c>
      <c r="AI112" s="27"/>
      <c r="AJ112" s="27"/>
      <c r="AK112" s="65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E112" t="s">
        <v>492</v>
      </c>
      <c r="BF112" s="27"/>
      <c r="BG112" s="27">
        <v>0</v>
      </c>
      <c r="BI112" t="str">
        <f t="shared" si="149"/>
        <v/>
      </c>
      <c r="BJ112" t="str">
        <f t="shared" si="150"/>
        <v>Dîner libre dans un des nombreux restaurants</v>
      </c>
      <c r="BK112" s="27">
        <f t="shared" si="150"/>
        <v>0</v>
      </c>
      <c r="BL112" s="27">
        <f t="shared" si="150"/>
        <v>0</v>
      </c>
      <c r="BN112" t="str">
        <f t="shared" si="151"/>
        <v/>
      </c>
      <c r="BO112" t="str">
        <f t="shared" si="151"/>
        <v>Dîner libre dans un des nombreux restaurants</v>
      </c>
      <c r="BP112" s="27">
        <f t="shared" si="151"/>
        <v>0</v>
      </c>
      <c r="BQ112" s="27">
        <f t="shared" si="129"/>
        <v>0</v>
      </c>
      <c r="BS112" s="27" t="str">
        <f t="shared" si="152"/>
        <v/>
      </c>
      <c r="BT112" t="str">
        <f t="shared" si="152"/>
        <v>Dîner libre dans un des nombreux restaurants</v>
      </c>
      <c r="BU112" s="27">
        <f t="shared" si="152"/>
        <v>0</v>
      </c>
      <c r="BV112" s="27">
        <f t="shared" si="130"/>
        <v>0</v>
      </c>
      <c r="BW112" t="s">
        <v>828</v>
      </c>
      <c r="BX112" t="s">
        <v>440</v>
      </c>
      <c r="BY112" s="27"/>
      <c r="BZ112" s="27"/>
      <c r="CA112" s="65"/>
      <c r="CB112" t="str">
        <f t="shared" si="153"/>
        <v>J16</v>
      </c>
      <c r="CC112" t="str">
        <f t="shared" si="154"/>
        <v>Activités à la carte payables à part (voir desc.)</v>
      </c>
      <c r="CD112" s="27">
        <f t="shared" si="154"/>
        <v>0</v>
      </c>
      <c r="CE112" s="27">
        <f t="shared" si="154"/>
        <v>0</v>
      </c>
      <c r="CF112" s="27"/>
      <c r="CG112" t="str">
        <f t="shared" si="155"/>
        <v>J16</v>
      </c>
      <c r="CH112" t="str">
        <f t="shared" si="155"/>
        <v>Activités à la carte payables à part (voir desc.)</v>
      </c>
      <c r="CI112" s="27">
        <f t="shared" si="156"/>
        <v>0</v>
      </c>
      <c r="CJ112" s="27">
        <f t="shared" si="157"/>
        <v>0</v>
      </c>
      <c r="CK112" s="27"/>
      <c r="CL112" t="str">
        <f t="shared" si="158"/>
        <v>J16</v>
      </c>
      <c r="CM112" t="str">
        <f t="shared" si="158"/>
        <v>Activités à la carte payables à part (voir desc.)</v>
      </c>
      <c r="CN112" s="27">
        <f t="shared" si="158"/>
        <v>0</v>
      </c>
      <c r="CO112" s="27">
        <f t="shared" si="131"/>
        <v>0</v>
      </c>
      <c r="CP112" s="27"/>
      <c r="CR112" s="26" t="s">
        <v>639</v>
      </c>
      <c r="CS112" s="72">
        <f>SUM(CS19:CS110)/$C$1</f>
        <v>1280.1898100000001</v>
      </c>
      <c r="CT112" s="72">
        <f>SUM(CT19:CT110)/$C$1</f>
        <v>2491.5461100000002</v>
      </c>
      <c r="CW112" s="26" t="s">
        <v>639</v>
      </c>
      <c r="CX112" s="72">
        <f>SUM(CX19:CX111)/$C$1</f>
        <v>1280.1898100000001</v>
      </c>
      <c r="CY112" s="72">
        <f>SUM(CY19:CY111)/$C$1</f>
        <v>2388.3861099999999</v>
      </c>
      <c r="CZ112" s="72"/>
      <c r="DA112" t="s">
        <v>25</v>
      </c>
      <c r="DB112" s="26" t="s">
        <v>639</v>
      </c>
      <c r="DC112" s="72">
        <f>SUM(DC19:DC111)/$C$1</f>
        <v>1280.1898100000001</v>
      </c>
      <c r="DD112" s="72">
        <f>SUM(DD19:DD111)/$C$1</f>
        <v>2491.5461100000002</v>
      </c>
      <c r="DE112" s="72"/>
      <c r="DF112" t="s">
        <v>25</v>
      </c>
      <c r="DG112" s="26" t="s">
        <v>639</v>
      </c>
      <c r="DH112" s="72">
        <f>SUM(DH19:DH111)/$C$1</f>
        <v>1280.1898100000001</v>
      </c>
      <c r="DI112" s="72">
        <f>SUM(DI19:DI111)/$C$1</f>
        <v>2491.5461100000002</v>
      </c>
      <c r="DJ112" s="72"/>
      <c r="DL112" t="s">
        <v>850</v>
      </c>
      <c r="DP112" t="str">
        <f t="shared" si="165"/>
        <v/>
      </c>
      <c r="DQ112" t="str">
        <f t="shared" si="166"/>
        <v>16h récupération bagages départ aéroport 16h30</v>
      </c>
      <c r="DR112" s="27">
        <f t="shared" si="166"/>
        <v>0</v>
      </c>
      <c r="DS112" s="27">
        <f t="shared" si="166"/>
        <v>0</v>
      </c>
      <c r="DU112" t="str">
        <f t="shared" si="167"/>
        <v/>
      </c>
      <c r="DV112" t="str">
        <f t="shared" si="167"/>
        <v>16h récupération bagages départ aéroport 16h30</v>
      </c>
      <c r="DW112" s="27">
        <f t="shared" si="167"/>
        <v>0</v>
      </c>
      <c r="DX112" s="27">
        <f t="shared" si="132"/>
        <v>0</v>
      </c>
      <c r="DZ112" t="str">
        <f t="shared" si="168"/>
        <v/>
      </c>
      <c r="EA112" t="str">
        <f t="shared" si="168"/>
        <v>16h récupération bagages départ aéroport 16h30</v>
      </c>
      <c r="EB112" s="27">
        <f t="shared" si="168"/>
        <v>0</v>
      </c>
      <c r="EC112" s="27">
        <f t="shared" si="133"/>
        <v>0</v>
      </c>
      <c r="EH112" s="27"/>
      <c r="EZ112" t="s">
        <v>851</v>
      </c>
      <c r="FB112" s="27">
        <v>1000</v>
      </c>
      <c r="FD112" t="str">
        <f t="shared" si="169"/>
        <v/>
      </c>
      <c r="FE112" t="str">
        <f t="shared" si="170"/>
        <v>Déjeuner bord du Mékong - transfert airport</v>
      </c>
      <c r="FF112" s="27">
        <f t="shared" si="170"/>
        <v>0</v>
      </c>
      <c r="FG112" s="27">
        <f t="shared" si="170"/>
        <v>1000</v>
      </c>
      <c r="FI112" t="str">
        <f t="shared" si="171"/>
        <v/>
      </c>
      <c r="FJ112" t="str">
        <f t="shared" si="171"/>
        <v>Déjeuner bord du Mékong - transfert airport</v>
      </c>
      <c r="FK112" s="27">
        <f t="shared" si="171"/>
        <v>0</v>
      </c>
      <c r="FL112" s="27">
        <f t="shared" si="134"/>
        <v>1000</v>
      </c>
      <c r="FN112" t="str">
        <f t="shared" si="172"/>
        <v/>
      </c>
      <c r="FO112" t="str">
        <f t="shared" si="172"/>
        <v>Déjeuner bord du Mékong - transfert airport</v>
      </c>
      <c r="FP112" s="27">
        <f t="shared" si="172"/>
        <v>0</v>
      </c>
      <c r="FQ112" s="27">
        <f t="shared" si="135"/>
        <v>1000</v>
      </c>
      <c r="FS112" s="25" t="s">
        <v>852</v>
      </c>
      <c r="FW112" t="str">
        <f t="shared" si="173"/>
        <v/>
      </c>
      <c r="FX112" t="str">
        <f t="shared" si="174"/>
        <v>Après midi libre repos et piscine</v>
      </c>
      <c r="FY112" s="27">
        <f t="shared" si="174"/>
        <v>0</v>
      </c>
      <c r="FZ112" s="27">
        <f t="shared" si="174"/>
        <v>0</v>
      </c>
      <c r="GB112" t="str">
        <f t="shared" si="175"/>
        <v/>
      </c>
      <c r="GC112" t="str">
        <f t="shared" si="175"/>
        <v>Après midi libre repos et piscine</v>
      </c>
      <c r="GD112" s="27">
        <f t="shared" si="175"/>
        <v>0</v>
      </c>
      <c r="GE112" s="27">
        <f t="shared" si="136"/>
        <v>0</v>
      </c>
      <c r="GG112" t="str">
        <f t="shared" si="176"/>
        <v/>
      </c>
      <c r="GH112" t="str">
        <f t="shared" si="176"/>
        <v>Après midi libre repos et piscine</v>
      </c>
      <c r="GI112" s="27">
        <f t="shared" si="176"/>
        <v>0</v>
      </c>
      <c r="GJ112" s="27">
        <f t="shared" si="137"/>
        <v>0</v>
      </c>
      <c r="GL112" s="25" t="s">
        <v>852</v>
      </c>
      <c r="GP112" t="str">
        <f t="shared" si="177"/>
        <v/>
      </c>
      <c r="GQ112" t="str">
        <f t="shared" si="178"/>
        <v>Après midi libre repos et piscine</v>
      </c>
      <c r="GR112" s="27">
        <f t="shared" si="178"/>
        <v>0</v>
      </c>
      <c r="GS112" s="27">
        <f t="shared" si="178"/>
        <v>0</v>
      </c>
      <c r="GU112" t="str">
        <f t="shared" si="179"/>
        <v/>
      </c>
      <c r="GV112" t="str">
        <f t="shared" si="179"/>
        <v>Après midi libre repos et piscine</v>
      </c>
      <c r="GW112" s="27">
        <f t="shared" si="179"/>
        <v>0</v>
      </c>
      <c r="GX112" s="27">
        <f t="shared" si="138"/>
        <v>0</v>
      </c>
      <c r="GZ112" t="str">
        <f t="shared" si="180"/>
        <v/>
      </c>
      <c r="HA112" t="str">
        <f t="shared" si="180"/>
        <v>Après midi libre repos et piscine</v>
      </c>
      <c r="HB112" s="27">
        <f t="shared" si="180"/>
        <v>0</v>
      </c>
      <c r="HC112" s="27">
        <f t="shared" si="139"/>
        <v>0</v>
      </c>
      <c r="HD112" t="s">
        <v>817</v>
      </c>
      <c r="HE112" t="s">
        <v>578</v>
      </c>
      <c r="HI112" t="str">
        <f t="shared" si="181"/>
        <v>J15</v>
      </c>
      <c r="HJ112" t="str">
        <f t="shared" si="182"/>
        <v>Arrivée vers 17h</v>
      </c>
      <c r="HK112">
        <f t="shared" si="182"/>
        <v>0</v>
      </c>
      <c r="HL112">
        <f t="shared" si="182"/>
        <v>0</v>
      </c>
      <c r="HN112" t="str">
        <f t="shared" si="183"/>
        <v>J15</v>
      </c>
      <c r="HO112" t="str">
        <f t="shared" si="183"/>
        <v>Arrivée vers 17h</v>
      </c>
      <c r="HP112">
        <f t="shared" si="183"/>
        <v>0</v>
      </c>
      <c r="HQ112">
        <f t="shared" si="140"/>
        <v>0</v>
      </c>
      <c r="HS112" t="str">
        <f t="shared" si="184"/>
        <v>J15</v>
      </c>
      <c r="HT112" t="str">
        <f t="shared" si="184"/>
        <v>Arrivée vers 17h</v>
      </c>
      <c r="HU112">
        <f t="shared" si="184"/>
        <v>0</v>
      </c>
      <c r="HV112">
        <f t="shared" si="141"/>
        <v>0</v>
      </c>
      <c r="HW112" t="s">
        <v>817</v>
      </c>
      <c r="HX112" t="s">
        <v>578</v>
      </c>
      <c r="IB112" t="str">
        <f t="shared" si="185"/>
        <v>J15</v>
      </c>
      <c r="IC112" t="str">
        <f t="shared" si="186"/>
        <v>Arrivée vers 17h</v>
      </c>
      <c r="ID112">
        <f t="shared" si="186"/>
        <v>0</v>
      </c>
      <c r="IE112">
        <f t="shared" si="186"/>
        <v>0</v>
      </c>
      <c r="IG112" t="str">
        <f t="shared" si="187"/>
        <v>J15</v>
      </c>
      <c r="IH112" t="str">
        <f t="shared" si="188"/>
        <v>Arrivée vers 17h</v>
      </c>
      <c r="II112">
        <f t="shared" si="188"/>
        <v>0</v>
      </c>
      <c r="IJ112">
        <f t="shared" si="188"/>
        <v>0</v>
      </c>
      <c r="IL112" t="str">
        <f t="shared" si="189"/>
        <v>J15</v>
      </c>
      <c r="IM112" t="str">
        <f t="shared" si="190"/>
        <v>Arrivée vers 17h</v>
      </c>
      <c r="IN112">
        <f t="shared" si="190"/>
        <v>0</v>
      </c>
      <c r="IO112">
        <f t="shared" si="190"/>
        <v>0</v>
      </c>
      <c r="IR112" s="26"/>
      <c r="IS112" s="26"/>
      <c r="IT112" s="26" t="s">
        <v>754</v>
      </c>
      <c r="IU112" s="26"/>
      <c r="IV112" s="72">
        <f>+(IV111*2)-IV102</f>
        <v>6348.7405200000003</v>
      </c>
      <c r="IW112" s="27">
        <f t="shared" si="251"/>
        <v>246170.62892594028</v>
      </c>
      <c r="IZ112" s="26"/>
      <c r="JA112" s="26"/>
      <c r="JB112" s="26" t="s">
        <v>754</v>
      </c>
      <c r="JC112" s="26"/>
      <c r="JD112" s="72">
        <f>+(JD111*2)-JD102</f>
        <v>5586.1818000000003</v>
      </c>
      <c r="JE112" s="27"/>
      <c r="JH112" s="26"/>
      <c r="JI112" s="26"/>
      <c r="JJ112" s="26" t="s">
        <v>754</v>
      </c>
      <c r="JK112" s="26"/>
      <c r="JL112" s="72">
        <f>+(JL111*2)-JL102</f>
        <v>4926.7830800000002</v>
      </c>
      <c r="JM112" s="27"/>
      <c r="JP112" s="26"/>
      <c r="JQ112" s="26"/>
      <c r="JR112" s="26" t="s">
        <v>754</v>
      </c>
      <c r="JS112" s="26"/>
      <c r="JT112" s="72">
        <f>+(JT111*2)-JT102</f>
        <v>4267.38436</v>
      </c>
      <c r="JU112" s="27">
        <f>+JT112*$C$1</f>
        <v>165466.62892594028</v>
      </c>
      <c r="KV112" t="s">
        <v>427</v>
      </c>
      <c r="KX112" s="27">
        <v>3700</v>
      </c>
      <c r="KY112" s="27">
        <v>0</v>
      </c>
      <c r="KZ112" s="27"/>
      <c r="LB112" t="s">
        <v>686</v>
      </c>
      <c r="LD112" s="27">
        <f t="shared" si="123"/>
        <v>3700</v>
      </c>
      <c r="LE112" s="65">
        <f t="shared" si="123"/>
        <v>0</v>
      </c>
      <c r="LH112" t="str">
        <f t="shared" si="200"/>
        <v>hana lanta resort</v>
      </c>
      <c r="LJ112" s="27">
        <f t="shared" si="245"/>
        <v>3700</v>
      </c>
      <c r="LK112" s="65">
        <f t="shared" si="245"/>
        <v>0</v>
      </c>
      <c r="LN112" t="str">
        <f t="shared" si="201"/>
        <v>hana lanta resort</v>
      </c>
      <c r="LP112" s="27">
        <f t="shared" si="246"/>
        <v>3700</v>
      </c>
      <c r="LQ112" s="65">
        <f t="shared" si="246"/>
        <v>0</v>
      </c>
      <c r="LT112" s="25" t="s">
        <v>751</v>
      </c>
      <c r="LV112" s="27"/>
      <c r="LW112" s="27"/>
      <c r="LX112" s="27"/>
      <c r="LZ112" t="str">
        <f t="shared" si="202"/>
        <v>Chiang Saen - musée de l'opium</v>
      </c>
      <c r="MB112" s="27">
        <f t="shared" si="126"/>
        <v>0</v>
      </c>
      <c r="MC112" s="65">
        <f t="shared" si="126"/>
        <v>0</v>
      </c>
      <c r="MF112" t="str">
        <f t="shared" si="203"/>
        <v>Chiang Saen - musée de l'opium</v>
      </c>
      <c r="MH112" s="27">
        <f t="shared" si="247"/>
        <v>0</v>
      </c>
      <c r="MI112" s="65">
        <f t="shared" si="247"/>
        <v>0</v>
      </c>
      <c r="ML112" t="str">
        <f t="shared" si="204"/>
        <v>Chiang Saen - musée de l'opium</v>
      </c>
      <c r="MN112" s="27">
        <f t="shared" si="248"/>
        <v>0</v>
      </c>
      <c r="MO112" s="65">
        <f t="shared" si="248"/>
        <v>0</v>
      </c>
      <c r="MQ112" t="s">
        <v>434</v>
      </c>
      <c r="MS112" s="25"/>
      <c r="MT112" s="65"/>
      <c r="MW112" t="str">
        <f t="shared" si="205"/>
        <v>visite des temples l'après-midi</v>
      </c>
      <c r="MY112" s="27">
        <f t="shared" si="206"/>
        <v>0</v>
      </c>
      <c r="MZ112" s="65">
        <f t="shared" si="206"/>
        <v>0</v>
      </c>
      <c r="NC112" t="str">
        <f t="shared" si="207"/>
        <v>visite des temples l'après-midi</v>
      </c>
      <c r="NE112" s="27">
        <f t="shared" si="208"/>
        <v>0</v>
      </c>
      <c r="NF112" s="65">
        <f t="shared" si="208"/>
        <v>0</v>
      </c>
      <c r="NI112" t="str">
        <f t="shared" si="209"/>
        <v>visite des temples l'après-midi</v>
      </c>
      <c r="NK112" s="27">
        <f t="shared" si="210"/>
        <v>0</v>
      </c>
      <c r="NL112" s="65">
        <f t="shared" si="210"/>
        <v>0</v>
      </c>
      <c r="NM112" t="s">
        <v>828</v>
      </c>
      <c r="NN112" s="25" t="s">
        <v>853</v>
      </c>
      <c r="NQ112" s="27">
        <v>2500</v>
      </c>
      <c r="NS112" t="s">
        <v>828</v>
      </c>
      <c r="NT112" t="str">
        <f t="shared" si="211"/>
        <v>Départ 15h de l'hôtel  pour aéroport</v>
      </c>
      <c r="NV112" s="27">
        <f t="shared" si="212"/>
        <v>0</v>
      </c>
      <c r="NW112" s="65">
        <f t="shared" si="212"/>
        <v>2500</v>
      </c>
      <c r="NY112" t="s">
        <v>828</v>
      </c>
      <c r="NZ112" t="str">
        <f t="shared" si="213"/>
        <v>Départ 15h de l'hôtel  pour aéroport</v>
      </c>
      <c r="OB112" s="27">
        <f t="shared" si="214"/>
        <v>0</v>
      </c>
      <c r="OC112" s="65">
        <f t="shared" si="214"/>
        <v>2500</v>
      </c>
      <c r="OE112" t="s">
        <v>828</v>
      </c>
      <c r="OF112" t="str">
        <f t="shared" si="215"/>
        <v>Départ 15h de l'hôtel  pour aéroport</v>
      </c>
      <c r="OH112" s="27">
        <f t="shared" si="216"/>
        <v>0</v>
      </c>
      <c r="OI112" s="65">
        <f t="shared" si="216"/>
        <v>2500</v>
      </c>
      <c r="OL112" s="26" t="s">
        <v>639</v>
      </c>
      <c r="OM112" s="26"/>
      <c r="ON112" s="72">
        <f>SUM(ON19:ON111)/$C$1</f>
        <v>917.0924</v>
      </c>
      <c r="OO112" s="72">
        <f>SUM(OO19:OO111)/$C$1</f>
        <v>3345.09195</v>
      </c>
      <c r="OR112" s="26" t="s">
        <v>639</v>
      </c>
      <c r="OS112" s="26"/>
      <c r="OT112" s="72">
        <f>SUM(OT19:OT111)/$C$1</f>
        <v>917.0924</v>
      </c>
      <c r="OU112" s="72">
        <f>SUM(OU19:OU111)/$C$1</f>
        <v>3082.2918500000001</v>
      </c>
      <c r="OX112" s="26" t="s">
        <v>639</v>
      </c>
      <c r="OY112" s="26"/>
      <c r="OZ112" s="72">
        <f>SUM(OZ19:OZ111)/$C$1</f>
        <v>917.0924</v>
      </c>
      <c r="PA112" s="72">
        <f>SUM(PA19:PA111)/$C$1</f>
        <v>3082.2918500000001</v>
      </c>
      <c r="PD112" s="26" t="s">
        <v>639</v>
      </c>
      <c r="PE112" s="26"/>
      <c r="PF112" s="72">
        <f>SUM(PF19:PF111)/$C$1</f>
        <v>917.0924</v>
      </c>
      <c r="PG112" s="72">
        <f>SUM(PG19:PG111)/$C$1</f>
        <v>3082.2918500000001</v>
      </c>
      <c r="PJ112" s="26" t="s">
        <v>681</v>
      </c>
      <c r="PK112" s="26"/>
      <c r="PL112" s="26"/>
      <c r="PM112" s="26">
        <v>8</v>
      </c>
      <c r="PP112" s="26" t="s">
        <v>681</v>
      </c>
      <c r="PQ112" s="26"/>
      <c r="PR112" s="26"/>
      <c r="PS112" s="26">
        <v>6</v>
      </c>
      <c r="PV112" s="26" t="s">
        <v>681</v>
      </c>
      <c r="PW112" s="26"/>
      <c r="PX112" s="26"/>
      <c r="PY112" s="26">
        <v>4</v>
      </c>
      <c r="QB112" s="26" t="s">
        <v>681</v>
      </c>
      <c r="QC112" s="26"/>
      <c r="QD112" s="26"/>
      <c r="QE112" s="26">
        <v>2</v>
      </c>
      <c r="QF112" s="27"/>
      <c r="QH112" t="s">
        <v>617</v>
      </c>
      <c r="QJ112">
        <f>15*3500</f>
        <v>52500</v>
      </c>
      <c r="QN112" t="str">
        <f t="shared" si="229"/>
        <v>Guide</v>
      </c>
      <c r="QO112">
        <f t="shared" si="229"/>
        <v>0</v>
      </c>
      <c r="QP112">
        <f t="shared" si="229"/>
        <v>52500</v>
      </c>
      <c r="QT112" t="str">
        <f t="shared" si="230"/>
        <v>Guide</v>
      </c>
      <c r="QU112">
        <f t="shared" si="230"/>
        <v>0</v>
      </c>
      <c r="QV112">
        <f t="shared" si="231"/>
        <v>52500</v>
      </c>
      <c r="QZ112" t="str">
        <f t="shared" si="250"/>
        <v>Guide</v>
      </c>
      <c r="RA112">
        <f t="shared" si="250"/>
        <v>0</v>
      </c>
      <c r="RB112">
        <f t="shared" si="250"/>
        <v>52500</v>
      </c>
      <c r="RD112" t="s">
        <v>527</v>
      </c>
      <c r="RI112" t="str">
        <f t="shared" si="234"/>
        <v>Retour hôtel vers 16h</v>
      </c>
      <c r="RJ112">
        <f t="shared" si="234"/>
        <v>0</v>
      </c>
      <c r="RK112">
        <f t="shared" si="234"/>
        <v>0</v>
      </c>
      <c r="RN112" t="str">
        <f t="shared" si="235"/>
        <v>Retour hôtel vers 16h</v>
      </c>
      <c r="RO112">
        <f t="shared" si="235"/>
        <v>0</v>
      </c>
      <c r="RP112">
        <f t="shared" si="235"/>
        <v>0</v>
      </c>
      <c r="RS112" t="str">
        <f t="shared" si="236"/>
        <v>Retour hôtel vers 16h</v>
      </c>
      <c r="RT112">
        <f t="shared" si="236"/>
        <v>0</v>
      </c>
      <c r="RU112">
        <f t="shared" si="236"/>
        <v>0</v>
      </c>
      <c r="RW112" t="s">
        <v>662</v>
      </c>
      <c r="RX112" s="27"/>
      <c r="RY112" s="27"/>
      <c r="SA112">
        <f t="shared" si="237"/>
        <v>0</v>
      </c>
      <c r="SB112" t="str">
        <f t="shared" si="237"/>
        <v>Départ à 9h pour Alcidini winery</v>
      </c>
      <c r="SC112">
        <f t="shared" si="237"/>
        <v>0</v>
      </c>
      <c r="SD112">
        <f t="shared" si="237"/>
        <v>0</v>
      </c>
      <c r="SF112">
        <f t="shared" si="238"/>
        <v>0</v>
      </c>
      <c r="SG112" t="str">
        <f t="shared" si="238"/>
        <v>Départ à 9h pour Alcidini winery</v>
      </c>
      <c r="SH112">
        <f t="shared" si="238"/>
        <v>0</v>
      </c>
      <c r="SI112">
        <f t="shared" si="238"/>
        <v>0</v>
      </c>
      <c r="SK112">
        <f t="shared" si="239"/>
        <v>0</v>
      </c>
      <c r="SL112" t="str">
        <f t="shared" si="239"/>
        <v>Départ à 9h pour Alcidini winery</v>
      </c>
      <c r="SM112">
        <f t="shared" si="239"/>
        <v>0</v>
      </c>
      <c r="SN112">
        <f t="shared" si="239"/>
        <v>0</v>
      </c>
      <c r="SR112" t="s">
        <v>527</v>
      </c>
      <c r="SS112" s="27"/>
      <c r="ST112" s="27"/>
      <c r="SW112" t="str">
        <f t="shared" si="240"/>
        <v>Retour hôtel vers 16h</v>
      </c>
      <c r="SX112">
        <f t="shared" si="240"/>
        <v>0</v>
      </c>
      <c r="SY112">
        <f t="shared" si="240"/>
        <v>0</v>
      </c>
      <c r="TB112" t="str">
        <f t="shared" si="241"/>
        <v>Retour hôtel vers 16h</v>
      </c>
      <c r="TC112">
        <f t="shared" si="241"/>
        <v>0</v>
      </c>
      <c r="TD112">
        <f t="shared" si="241"/>
        <v>0</v>
      </c>
      <c r="TG112" t="str">
        <f t="shared" si="242"/>
        <v>Retour hôtel vers 16h</v>
      </c>
      <c r="TH112">
        <f t="shared" si="242"/>
        <v>0</v>
      </c>
      <c r="TI112">
        <f t="shared" si="242"/>
        <v>0</v>
      </c>
    </row>
    <row r="113" spans="9:529" x14ac:dyDescent="0.25"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G113" t="s">
        <v>809</v>
      </c>
      <c r="AH113" s="28">
        <f t="shared" si="253"/>
        <v>1560</v>
      </c>
      <c r="AJ113" s="27"/>
      <c r="AK113" s="65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E113" t="s">
        <v>427</v>
      </c>
      <c r="BF113">
        <v>3700</v>
      </c>
      <c r="BG113">
        <v>0</v>
      </c>
      <c r="BI113" t="str">
        <f t="shared" si="149"/>
        <v/>
      </c>
      <c r="BJ113" t="str">
        <f t="shared" si="150"/>
        <v>Lanta miami resort</v>
      </c>
      <c r="BK113" s="27">
        <f t="shared" si="150"/>
        <v>3700</v>
      </c>
      <c r="BL113" s="27">
        <f t="shared" si="150"/>
        <v>0</v>
      </c>
      <c r="BN113" t="str">
        <f t="shared" si="151"/>
        <v/>
      </c>
      <c r="BO113" t="str">
        <f t="shared" si="151"/>
        <v>Lanta miami resort</v>
      </c>
      <c r="BP113" s="27">
        <f t="shared" si="151"/>
        <v>3700</v>
      </c>
      <c r="BQ113" s="27">
        <f t="shared" si="129"/>
        <v>0</v>
      </c>
      <c r="BS113" s="27" t="str">
        <f t="shared" si="152"/>
        <v/>
      </c>
      <c r="BT113" t="str">
        <f t="shared" si="152"/>
        <v>Lanta miami resort</v>
      </c>
      <c r="BU113" s="27">
        <f t="shared" si="152"/>
        <v>3700</v>
      </c>
      <c r="BV113" s="27">
        <f t="shared" si="130"/>
        <v>0</v>
      </c>
      <c r="BX113" t="s">
        <v>448</v>
      </c>
      <c r="BZ113" s="27">
        <v>0</v>
      </c>
      <c r="CB113" t="str">
        <f t="shared" si="153"/>
        <v/>
      </c>
      <c r="CC113" t="str">
        <f t="shared" si="154"/>
        <v>Déjeuner à l'hôtel</v>
      </c>
      <c r="CD113" s="27">
        <f t="shared" si="154"/>
        <v>0</v>
      </c>
      <c r="CE113" s="27">
        <f t="shared" si="154"/>
        <v>0</v>
      </c>
      <c r="CF113"/>
      <c r="CG113" t="str">
        <f t="shared" si="155"/>
        <v/>
      </c>
      <c r="CH113" t="str">
        <f t="shared" si="155"/>
        <v>Déjeuner à l'hôtel</v>
      </c>
      <c r="CI113" s="27">
        <f t="shared" si="156"/>
        <v>0</v>
      </c>
      <c r="CJ113" s="27">
        <f t="shared" si="157"/>
        <v>0</v>
      </c>
      <c r="CL113" t="str">
        <f t="shared" si="158"/>
        <v/>
      </c>
      <c r="CM113" t="str">
        <f t="shared" si="158"/>
        <v>Déjeuner à l'hôtel</v>
      </c>
      <c r="CN113" s="27">
        <f t="shared" si="158"/>
        <v>0</v>
      </c>
      <c r="CO113" s="27">
        <f t="shared" si="131"/>
        <v>0</v>
      </c>
      <c r="CR113" s="26"/>
      <c r="CS113" s="26"/>
      <c r="CT113" s="26"/>
      <c r="CW113" s="26"/>
      <c r="CX113" s="26"/>
      <c r="CY113" s="26"/>
      <c r="CZ113" s="26"/>
      <c r="DB113" s="26"/>
      <c r="DC113" s="26"/>
      <c r="DD113" s="26"/>
      <c r="DE113" s="26"/>
      <c r="DG113" s="26"/>
      <c r="DH113" s="26"/>
      <c r="DI113" s="26"/>
      <c r="DJ113" s="26"/>
      <c r="DL113" t="s">
        <v>854</v>
      </c>
      <c r="DM113">
        <v>1300</v>
      </c>
      <c r="DN113" s="27">
        <v>1300</v>
      </c>
      <c r="DP113" t="str">
        <f t="shared" si="165"/>
        <v/>
      </c>
      <c r="DQ113" t="str">
        <f t="shared" si="166"/>
        <v>Avion air asia départ 18h55 arrivée 19h55</v>
      </c>
      <c r="DR113" s="27">
        <f t="shared" si="166"/>
        <v>1300</v>
      </c>
      <c r="DS113" s="27">
        <f t="shared" si="166"/>
        <v>1300</v>
      </c>
      <c r="DU113" t="str">
        <f t="shared" si="167"/>
        <v/>
      </c>
      <c r="DV113" t="str">
        <f t="shared" si="167"/>
        <v>Avion air asia départ 18h55 arrivée 19h55</v>
      </c>
      <c r="DW113" s="27">
        <f t="shared" si="167"/>
        <v>1300</v>
      </c>
      <c r="DX113" s="27">
        <f t="shared" si="132"/>
        <v>1300</v>
      </c>
      <c r="DZ113" t="str">
        <f t="shared" si="168"/>
        <v/>
      </c>
      <c r="EA113" t="str">
        <f t="shared" si="168"/>
        <v>Avion air asia départ 18h55 arrivée 19h55</v>
      </c>
      <c r="EB113" s="27">
        <f t="shared" si="168"/>
        <v>1300</v>
      </c>
      <c r="EC113" s="27">
        <f t="shared" si="133"/>
        <v>1300</v>
      </c>
      <c r="EZ113" t="s">
        <v>617</v>
      </c>
      <c r="FA113" s="27"/>
      <c r="FB113">
        <f>15*3500</f>
        <v>52500</v>
      </c>
      <c r="FD113" t="str">
        <f t="shared" si="169"/>
        <v/>
      </c>
      <c r="FE113" t="str">
        <f t="shared" si="170"/>
        <v>Guide</v>
      </c>
      <c r="FF113" s="27">
        <f t="shared" si="170"/>
        <v>0</v>
      </c>
      <c r="FG113" s="27">
        <f t="shared" si="170"/>
        <v>52500</v>
      </c>
      <c r="FI113" t="str">
        <f t="shared" si="171"/>
        <v/>
      </c>
      <c r="FJ113" t="str">
        <f t="shared" si="171"/>
        <v>Guide</v>
      </c>
      <c r="FK113" s="27">
        <f t="shared" si="171"/>
        <v>0</v>
      </c>
      <c r="FL113" s="27">
        <f t="shared" si="134"/>
        <v>52500</v>
      </c>
      <c r="FN113" t="str">
        <f t="shared" si="172"/>
        <v/>
      </c>
      <c r="FO113" t="str">
        <f t="shared" si="172"/>
        <v>Guide</v>
      </c>
      <c r="FP113" s="27">
        <f t="shared" si="172"/>
        <v>0</v>
      </c>
      <c r="FQ113" s="27">
        <f t="shared" si="135"/>
        <v>52500</v>
      </c>
      <c r="FS113" t="s">
        <v>635</v>
      </c>
      <c r="FT113" s="27"/>
      <c r="FU113" s="27">
        <v>1000</v>
      </c>
      <c r="FV113" s="27"/>
      <c r="FW113" t="str">
        <f t="shared" si="173"/>
        <v/>
      </c>
      <c r="FX113" t="str">
        <f t="shared" si="174"/>
        <v>Vers 17h30 marché Changsawang + apéro Tassou</v>
      </c>
      <c r="FY113" s="27">
        <f t="shared" si="174"/>
        <v>0</v>
      </c>
      <c r="FZ113" s="27">
        <f t="shared" si="174"/>
        <v>1000</v>
      </c>
      <c r="GB113" t="str">
        <f t="shared" si="175"/>
        <v/>
      </c>
      <c r="GC113" t="str">
        <f t="shared" si="175"/>
        <v>Vers 17h30 marché Changsawang + apéro Tassou</v>
      </c>
      <c r="GD113" s="27">
        <f t="shared" si="175"/>
        <v>0</v>
      </c>
      <c r="GE113" s="27">
        <f t="shared" si="136"/>
        <v>1000</v>
      </c>
      <c r="GG113" t="str">
        <f t="shared" si="176"/>
        <v/>
      </c>
      <c r="GH113" t="str">
        <f t="shared" si="176"/>
        <v>Vers 17h30 marché Changsawang + apéro Tassou</v>
      </c>
      <c r="GI113" s="27">
        <f t="shared" si="176"/>
        <v>0</v>
      </c>
      <c r="GJ113" s="27">
        <f t="shared" si="137"/>
        <v>1000</v>
      </c>
      <c r="GL113" t="s">
        <v>635</v>
      </c>
      <c r="GM113" s="27"/>
      <c r="GN113" s="27">
        <v>1000</v>
      </c>
      <c r="GP113" t="str">
        <f t="shared" si="177"/>
        <v/>
      </c>
      <c r="GQ113" t="str">
        <f t="shared" si="178"/>
        <v>Vers 17h30 marché Changsawang + apéro Tassou</v>
      </c>
      <c r="GR113" s="27">
        <f t="shared" si="178"/>
        <v>0</v>
      </c>
      <c r="GS113" s="27">
        <f t="shared" si="178"/>
        <v>1000</v>
      </c>
      <c r="GU113" t="str">
        <f t="shared" si="179"/>
        <v/>
      </c>
      <c r="GV113" t="str">
        <f t="shared" si="179"/>
        <v>Vers 17h30 marché Changsawang + apéro Tassou</v>
      </c>
      <c r="GW113" s="27">
        <f t="shared" si="179"/>
        <v>0</v>
      </c>
      <c r="GX113" s="27">
        <f t="shared" si="138"/>
        <v>1000</v>
      </c>
      <c r="GZ113" t="str">
        <f t="shared" si="180"/>
        <v/>
      </c>
      <c r="HA113" t="str">
        <f t="shared" si="180"/>
        <v>Vers 17h30 marché Changsawang + apéro Tassou</v>
      </c>
      <c r="HB113" s="27">
        <f t="shared" si="180"/>
        <v>0</v>
      </c>
      <c r="HC113" s="27">
        <f t="shared" si="139"/>
        <v>1000</v>
      </c>
      <c r="HE113" t="s">
        <v>679</v>
      </c>
      <c r="HI113" t="str">
        <f t="shared" si="181"/>
        <v/>
      </c>
      <c r="HJ113" t="str">
        <f t="shared" si="182"/>
        <v>Passage immigration</v>
      </c>
      <c r="HK113">
        <f t="shared" si="182"/>
        <v>0</v>
      </c>
      <c r="HL113">
        <f t="shared" si="182"/>
        <v>0</v>
      </c>
      <c r="HN113" t="str">
        <f t="shared" si="183"/>
        <v/>
      </c>
      <c r="HO113" t="str">
        <f t="shared" si="183"/>
        <v>Passage immigration</v>
      </c>
      <c r="HP113">
        <f t="shared" si="183"/>
        <v>0</v>
      </c>
      <c r="HQ113">
        <f t="shared" si="140"/>
        <v>0</v>
      </c>
      <c r="HS113" t="str">
        <f t="shared" si="184"/>
        <v/>
      </c>
      <c r="HT113" t="str">
        <f t="shared" si="184"/>
        <v>Passage immigration</v>
      </c>
      <c r="HU113">
        <f t="shared" si="184"/>
        <v>0</v>
      </c>
      <c r="HV113">
        <f t="shared" si="141"/>
        <v>0</v>
      </c>
      <c r="HX113" t="s">
        <v>679</v>
      </c>
      <c r="IB113" t="str">
        <f t="shared" si="185"/>
        <v/>
      </c>
      <c r="IC113" t="str">
        <f t="shared" si="186"/>
        <v>Passage immigration</v>
      </c>
      <c r="ID113">
        <f t="shared" si="186"/>
        <v>0</v>
      </c>
      <c r="IE113">
        <f t="shared" si="186"/>
        <v>0</v>
      </c>
      <c r="IG113" t="str">
        <f t="shared" si="187"/>
        <v/>
      </c>
      <c r="IH113" t="str">
        <f t="shared" si="188"/>
        <v>Passage immigration</v>
      </c>
      <c r="II113">
        <f t="shared" si="188"/>
        <v>0</v>
      </c>
      <c r="IJ113">
        <f t="shared" si="188"/>
        <v>0</v>
      </c>
      <c r="IL113" t="str">
        <f t="shared" si="189"/>
        <v/>
      </c>
      <c r="IM113" t="str">
        <f t="shared" si="190"/>
        <v>Passage immigration</v>
      </c>
      <c r="IN113">
        <f t="shared" si="190"/>
        <v>0</v>
      </c>
      <c r="IO113">
        <f t="shared" si="190"/>
        <v>0</v>
      </c>
      <c r="IV113" s="27"/>
      <c r="IW113" s="27"/>
      <c r="IX113" s="27"/>
      <c r="JX113" s="26" t="s">
        <v>747</v>
      </c>
      <c r="JY113" s="26" t="s">
        <v>748</v>
      </c>
      <c r="JZ113" s="72">
        <f>+(KA103/8)+(($JZ$125)/8)+(JZ110/2)</f>
        <v>1474.0421549999999</v>
      </c>
      <c r="KA113" s="27">
        <f t="shared" ref="KA113:KA120" si="254">+JZ113*$C$1</f>
        <v>57155.570182241172</v>
      </c>
      <c r="KD113" s="26" t="s">
        <v>747</v>
      </c>
      <c r="KE113" s="26" t="s">
        <v>748</v>
      </c>
      <c r="KF113" s="72">
        <f>+(KG103/8)+(($JZ$125)/8)+(KF110/2)</f>
        <v>1305.736615</v>
      </c>
      <c r="KG113" s="27"/>
      <c r="KJ113" s="26" t="s">
        <v>747</v>
      </c>
      <c r="KK113" s="26" t="s">
        <v>748</v>
      </c>
      <c r="KL113" s="72">
        <f>+(KM103/8)+(($JZ$125)/8)+(KL110/2)</f>
        <v>1140.6548250000001</v>
      </c>
      <c r="KM113" s="27"/>
      <c r="KP113" s="26" t="s">
        <v>747</v>
      </c>
      <c r="KQ113" s="26" t="s">
        <v>748</v>
      </c>
      <c r="KR113" s="72">
        <f>+(KS103/8)+(($JZ$125)/8)+(KR110/2)</f>
        <v>975.57303499999989</v>
      </c>
      <c r="KS113" s="27"/>
      <c r="KV113" s="25" t="s">
        <v>685</v>
      </c>
      <c r="KW113" s="25"/>
      <c r="KX113" s="27"/>
      <c r="KY113" s="27">
        <v>500</v>
      </c>
      <c r="KZ113" s="27"/>
      <c r="LB113" s="25" t="s">
        <v>685</v>
      </c>
      <c r="LC113" s="25"/>
      <c r="LD113" s="27">
        <f t="shared" si="123"/>
        <v>0</v>
      </c>
      <c r="LE113" s="65">
        <f t="shared" si="123"/>
        <v>500</v>
      </c>
      <c r="LH113" t="str">
        <f t="shared" si="200"/>
        <v>dîner hôtel</v>
      </c>
      <c r="LI113" s="25"/>
      <c r="LJ113" s="27">
        <f t="shared" si="245"/>
        <v>0</v>
      </c>
      <c r="LK113" s="65">
        <f t="shared" si="245"/>
        <v>500</v>
      </c>
      <c r="LN113" t="str">
        <f t="shared" si="201"/>
        <v>dîner hôtel</v>
      </c>
      <c r="LO113" s="25"/>
      <c r="LP113" s="27">
        <f t="shared" si="246"/>
        <v>0</v>
      </c>
      <c r="LQ113" s="65">
        <f t="shared" si="246"/>
        <v>500</v>
      </c>
      <c r="LT113" s="25" t="s">
        <v>758</v>
      </c>
      <c r="LV113" s="27"/>
      <c r="LW113" s="27">
        <v>0</v>
      </c>
      <c r="LX113" s="27"/>
      <c r="LZ113" t="str">
        <f t="shared" si="202"/>
        <v>Déjeuner à midi au triangle d'or</v>
      </c>
      <c r="MB113" s="27">
        <f t="shared" si="126"/>
        <v>0</v>
      </c>
      <c r="MC113" s="65">
        <f t="shared" si="126"/>
        <v>0</v>
      </c>
      <c r="MF113" t="str">
        <f t="shared" si="203"/>
        <v>Déjeuner à midi au triangle d'or</v>
      </c>
      <c r="MH113" s="27">
        <f t="shared" si="247"/>
        <v>0</v>
      </c>
      <c r="MI113" s="65">
        <f t="shared" si="247"/>
        <v>0</v>
      </c>
      <c r="ML113" t="str">
        <f t="shared" si="204"/>
        <v>Déjeuner à midi au triangle d'or</v>
      </c>
      <c r="MN113" s="27">
        <f t="shared" si="248"/>
        <v>0</v>
      </c>
      <c r="MO113" s="65">
        <f t="shared" si="248"/>
        <v>0</v>
      </c>
      <c r="MQ113" t="s">
        <v>445</v>
      </c>
      <c r="MS113" s="25">
        <v>300</v>
      </c>
      <c r="MT113" s="65">
        <v>0</v>
      </c>
      <c r="MW113" t="str">
        <f t="shared" si="205"/>
        <v>entrées des temples</v>
      </c>
      <c r="MY113" s="27">
        <f t="shared" si="206"/>
        <v>300</v>
      </c>
      <c r="MZ113" s="65">
        <f t="shared" si="206"/>
        <v>0</v>
      </c>
      <c r="NC113" t="str">
        <f t="shared" si="207"/>
        <v>entrées des temples</v>
      </c>
      <c r="NE113" s="27">
        <f t="shared" si="208"/>
        <v>300</v>
      </c>
      <c r="NF113" s="65">
        <f t="shared" si="208"/>
        <v>0</v>
      </c>
      <c r="NI113" t="str">
        <f t="shared" si="209"/>
        <v>entrées des temples</v>
      </c>
      <c r="NK113" s="27">
        <f t="shared" si="210"/>
        <v>300</v>
      </c>
      <c r="NL113" s="65">
        <f t="shared" si="210"/>
        <v>0</v>
      </c>
      <c r="NN113" s="25" t="s">
        <v>274</v>
      </c>
      <c r="NQ113" s="27">
        <v>0</v>
      </c>
      <c r="NT113" t="str">
        <f t="shared" si="211"/>
        <v>Déjeuner hôtel</v>
      </c>
      <c r="NV113" s="27">
        <f t="shared" si="212"/>
        <v>0</v>
      </c>
      <c r="NW113" s="65">
        <f t="shared" si="212"/>
        <v>0</v>
      </c>
      <c r="NZ113" t="str">
        <f t="shared" si="213"/>
        <v>Déjeuner hôtel</v>
      </c>
      <c r="OB113" s="27">
        <f t="shared" si="214"/>
        <v>0</v>
      </c>
      <c r="OC113" s="65">
        <f t="shared" si="214"/>
        <v>0</v>
      </c>
      <c r="OF113" t="str">
        <f t="shared" si="215"/>
        <v>Déjeuner hôtel</v>
      </c>
      <c r="OH113" s="27">
        <f t="shared" si="216"/>
        <v>0</v>
      </c>
      <c r="OI113" s="65">
        <f t="shared" si="216"/>
        <v>0</v>
      </c>
      <c r="OL113" s="26"/>
      <c r="OM113" s="26"/>
      <c r="ON113" s="26"/>
      <c r="OO113" s="26"/>
      <c r="OR113" s="26"/>
      <c r="OS113" s="26"/>
      <c r="OT113" s="26"/>
      <c r="OU113" s="26"/>
      <c r="OX113" s="26"/>
      <c r="OY113" s="26"/>
      <c r="OZ113" s="26"/>
      <c r="PA113" s="26"/>
      <c r="PD113" s="26"/>
      <c r="PE113" s="26"/>
      <c r="PF113" s="26"/>
      <c r="PG113" s="26"/>
      <c r="PJ113" s="26" t="s">
        <v>689</v>
      </c>
      <c r="PK113" s="26"/>
      <c r="PL113" s="26"/>
      <c r="PM113" s="72">
        <f>+PM112*PM111*10</f>
        <v>2000</v>
      </c>
      <c r="PP113" s="26" t="s">
        <v>689</v>
      </c>
      <c r="PQ113" s="26"/>
      <c r="PR113" s="26"/>
      <c r="PS113" s="72">
        <f>+PS112*PS111*10</f>
        <v>1500</v>
      </c>
      <c r="PV113" s="26" t="s">
        <v>689</v>
      </c>
      <c r="PW113" s="26"/>
      <c r="PX113" s="26"/>
      <c r="PY113" s="72">
        <f>+PY112*PY111*10</f>
        <v>1000</v>
      </c>
      <c r="QB113" s="26" t="s">
        <v>689</v>
      </c>
      <c r="QC113" s="26"/>
      <c r="QD113" s="26"/>
      <c r="QE113" s="72">
        <f>+QE112*QE111*10</f>
        <v>500</v>
      </c>
      <c r="RD113" t="s">
        <v>855</v>
      </c>
      <c r="RI113" t="str">
        <f t="shared" si="234"/>
        <v>dîner khao san road</v>
      </c>
      <c r="RJ113">
        <f t="shared" si="234"/>
        <v>0</v>
      </c>
      <c r="RK113">
        <f t="shared" si="234"/>
        <v>0</v>
      </c>
      <c r="RN113" t="str">
        <f t="shared" si="235"/>
        <v>dîner khao san road</v>
      </c>
      <c r="RO113">
        <f t="shared" si="235"/>
        <v>0</v>
      </c>
      <c r="RP113">
        <f t="shared" si="235"/>
        <v>0</v>
      </c>
      <c r="RS113" t="str">
        <f t="shared" si="236"/>
        <v>dîner khao san road</v>
      </c>
      <c r="RT113">
        <f t="shared" si="236"/>
        <v>0</v>
      </c>
      <c r="RU113">
        <f t="shared" si="236"/>
        <v>0</v>
      </c>
      <c r="RW113" t="s">
        <v>671</v>
      </c>
      <c r="RX113" s="27"/>
      <c r="RY113" s="27"/>
      <c r="SA113">
        <f t="shared" si="237"/>
        <v>0</v>
      </c>
      <c r="SB113" t="str">
        <f t="shared" si="237"/>
        <v>Visite de 10h à 12h</v>
      </c>
      <c r="SC113">
        <f t="shared" si="237"/>
        <v>0</v>
      </c>
      <c r="SD113">
        <f t="shared" si="237"/>
        <v>0</v>
      </c>
      <c r="SF113">
        <f t="shared" si="238"/>
        <v>0</v>
      </c>
      <c r="SG113" t="str">
        <f t="shared" si="238"/>
        <v>Visite de 10h à 12h</v>
      </c>
      <c r="SH113">
        <f t="shared" si="238"/>
        <v>0</v>
      </c>
      <c r="SI113">
        <f t="shared" si="238"/>
        <v>0</v>
      </c>
      <c r="SK113">
        <f t="shared" si="239"/>
        <v>0</v>
      </c>
      <c r="SL113" t="str">
        <f t="shared" si="239"/>
        <v>Visite de 10h à 12h</v>
      </c>
      <c r="SM113">
        <f t="shared" si="239"/>
        <v>0</v>
      </c>
      <c r="SN113">
        <f t="shared" si="239"/>
        <v>0</v>
      </c>
      <c r="SR113" t="s">
        <v>263</v>
      </c>
      <c r="SS113" s="65"/>
      <c r="ST113" s="65">
        <v>3200</v>
      </c>
      <c r="SW113" t="str">
        <f t="shared" si="240"/>
        <v>Van à la journée</v>
      </c>
      <c r="SX113">
        <f t="shared" si="240"/>
        <v>0</v>
      </c>
      <c r="SY113">
        <f t="shared" si="240"/>
        <v>3200</v>
      </c>
      <c r="TB113" t="str">
        <f t="shared" si="241"/>
        <v>Van à la journée</v>
      </c>
      <c r="TC113">
        <f t="shared" si="241"/>
        <v>0</v>
      </c>
      <c r="TD113">
        <f t="shared" si="241"/>
        <v>3200</v>
      </c>
      <c r="TG113" t="str">
        <f t="shared" si="242"/>
        <v>Van à la journée</v>
      </c>
      <c r="TH113">
        <f t="shared" si="242"/>
        <v>0</v>
      </c>
      <c r="TI113">
        <f t="shared" si="242"/>
        <v>3200</v>
      </c>
    </row>
    <row r="114" spans="9:529" x14ac:dyDescent="0.25"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G114" t="s">
        <v>815</v>
      </c>
      <c r="AH114" s="28">
        <f t="shared" si="253"/>
        <v>1560</v>
      </c>
      <c r="AI114" s="27"/>
      <c r="AJ114" s="27"/>
      <c r="AK114" s="65"/>
      <c r="AL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t="s">
        <v>828</v>
      </c>
      <c r="BE114" t="s">
        <v>440</v>
      </c>
      <c r="BF114">
        <v>0</v>
      </c>
      <c r="BG114">
        <v>0</v>
      </c>
      <c r="BI114" t="str">
        <f t="shared" si="149"/>
        <v>J16</v>
      </c>
      <c r="BJ114" t="str">
        <f t="shared" si="150"/>
        <v>Activités à la carte payables à part (voir desc.)</v>
      </c>
      <c r="BK114" s="27">
        <f t="shared" si="150"/>
        <v>0</v>
      </c>
      <c r="BL114" s="27">
        <f t="shared" si="150"/>
        <v>0</v>
      </c>
      <c r="BM114" s="27"/>
      <c r="BN114" t="str">
        <f t="shared" si="151"/>
        <v>J16</v>
      </c>
      <c r="BO114" t="str">
        <f t="shared" si="151"/>
        <v>Activités à la carte payables à part (voir desc.)</v>
      </c>
      <c r="BP114" s="27">
        <f t="shared" si="151"/>
        <v>0</v>
      </c>
      <c r="BQ114" s="27">
        <f t="shared" si="129"/>
        <v>0</v>
      </c>
      <c r="BR114" s="27"/>
      <c r="BS114" s="27" t="str">
        <f t="shared" si="152"/>
        <v>J16</v>
      </c>
      <c r="BT114" t="str">
        <f t="shared" si="152"/>
        <v>Activités à la carte payables à part (voir desc.)</v>
      </c>
      <c r="BU114" s="27">
        <f t="shared" si="152"/>
        <v>0</v>
      </c>
      <c r="BV114" s="27">
        <f t="shared" si="130"/>
        <v>0</v>
      </c>
      <c r="BX114" t="s">
        <v>355</v>
      </c>
      <c r="BY114" s="27"/>
      <c r="BZ114" s="27">
        <v>0</v>
      </c>
      <c r="CA114" s="65"/>
      <c r="CB114" t="str">
        <f t="shared" si="153"/>
        <v/>
      </c>
      <c r="CC114" t="str">
        <f t="shared" si="154"/>
        <v>Dîner le soir à l'hôtel ou à proximité</v>
      </c>
      <c r="CD114" s="27">
        <f t="shared" si="154"/>
        <v>0</v>
      </c>
      <c r="CE114" s="27">
        <f t="shared" si="154"/>
        <v>0</v>
      </c>
      <c r="CF114" s="27"/>
      <c r="CG114" t="str">
        <f t="shared" si="155"/>
        <v/>
      </c>
      <c r="CH114" t="str">
        <f t="shared" si="155"/>
        <v>Dîner le soir à l'hôtel ou à proximité</v>
      </c>
      <c r="CI114" s="27">
        <f t="shared" si="156"/>
        <v>0</v>
      </c>
      <c r="CJ114" s="27">
        <f t="shared" si="157"/>
        <v>0</v>
      </c>
      <c r="CK114" s="27"/>
      <c r="CL114" t="str">
        <f t="shared" si="158"/>
        <v/>
      </c>
      <c r="CM114" t="str">
        <f t="shared" si="158"/>
        <v>Dîner le soir à l'hôtel ou à proximité</v>
      </c>
      <c r="CN114" s="27">
        <f t="shared" si="158"/>
        <v>0</v>
      </c>
      <c r="CO114" s="27">
        <f t="shared" si="131"/>
        <v>0</v>
      </c>
      <c r="CP114" s="27"/>
      <c r="CR114" s="26" t="s">
        <v>654</v>
      </c>
      <c r="CS114" s="26"/>
      <c r="CT114" s="72">
        <v>0</v>
      </c>
      <c r="CU114" s="65"/>
      <c r="CW114" s="26" t="s">
        <v>654</v>
      </c>
      <c r="CX114" s="26"/>
      <c r="CY114" s="72">
        <f>+CT114</f>
        <v>0</v>
      </c>
      <c r="CZ114" s="72"/>
      <c r="DB114" s="26" t="s">
        <v>654</v>
      </c>
      <c r="DC114" s="26"/>
      <c r="DD114" s="72">
        <f>+CT114</f>
        <v>0</v>
      </c>
      <c r="DE114" s="72"/>
      <c r="DG114" s="26" t="s">
        <v>654</v>
      </c>
      <c r="DH114" s="26"/>
      <c r="DI114" s="72">
        <f>+CT114</f>
        <v>0</v>
      </c>
      <c r="DJ114" s="72"/>
      <c r="DL114" t="s">
        <v>496</v>
      </c>
      <c r="DM114" s="27">
        <v>1020</v>
      </c>
      <c r="DN114" s="27">
        <v>0</v>
      </c>
      <c r="DP114" t="str">
        <f t="shared" si="165"/>
        <v/>
      </c>
      <c r="DQ114" t="str">
        <f t="shared" si="166"/>
        <v>zzz hostel don muang + transfert aéroport</v>
      </c>
      <c r="DR114" s="27">
        <f t="shared" si="166"/>
        <v>1020</v>
      </c>
      <c r="DS114" s="27">
        <f t="shared" si="166"/>
        <v>0</v>
      </c>
      <c r="DU114" t="str">
        <f t="shared" si="167"/>
        <v/>
      </c>
      <c r="DV114" t="str">
        <f t="shared" si="167"/>
        <v>zzz hostel don muang + transfert aéroport</v>
      </c>
      <c r="DW114" s="27">
        <f t="shared" si="167"/>
        <v>1020</v>
      </c>
      <c r="DX114" s="27">
        <f t="shared" si="132"/>
        <v>0</v>
      </c>
      <c r="DZ114" t="str">
        <f t="shared" si="168"/>
        <v/>
      </c>
      <c r="EA114" t="str">
        <f t="shared" si="168"/>
        <v>zzz hostel don muang + transfert aéroport</v>
      </c>
      <c r="EB114" s="27">
        <f t="shared" si="168"/>
        <v>1020</v>
      </c>
      <c r="EC114" s="27">
        <f t="shared" si="133"/>
        <v>0</v>
      </c>
      <c r="FS114" t="s">
        <v>856</v>
      </c>
      <c r="FT114" s="27"/>
      <c r="FU114" s="27">
        <v>2700</v>
      </c>
      <c r="FW114" t="str">
        <f t="shared" si="173"/>
        <v/>
      </c>
      <c r="FX114" t="str">
        <f t="shared" si="174"/>
        <v>Transport van de vientiane à nong khai</v>
      </c>
      <c r="FY114" s="27">
        <f t="shared" si="174"/>
        <v>0</v>
      </c>
      <c r="FZ114" s="27">
        <f t="shared" si="174"/>
        <v>2700</v>
      </c>
      <c r="GB114" t="str">
        <f t="shared" si="175"/>
        <v/>
      </c>
      <c r="GC114" t="str">
        <f t="shared" si="175"/>
        <v>Transport van de vientiane à nong khai</v>
      </c>
      <c r="GD114" s="27">
        <f t="shared" si="175"/>
        <v>0</v>
      </c>
      <c r="GE114" s="27">
        <f t="shared" si="136"/>
        <v>2700</v>
      </c>
      <c r="GG114" t="str">
        <f t="shared" si="176"/>
        <v/>
      </c>
      <c r="GH114" t="str">
        <f t="shared" si="176"/>
        <v>Transport van de vientiane à nong khai</v>
      </c>
      <c r="GI114" s="27">
        <f t="shared" si="176"/>
        <v>0</v>
      </c>
      <c r="GJ114" s="27">
        <f t="shared" si="137"/>
        <v>2700</v>
      </c>
      <c r="GL114" t="s">
        <v>856</v>
      </c>
      <c r="GM114" s="27"/>
      <c r="GN114" s="27">
        <v>2700</v>
      </c>
      <c r="GP114" t="str">
        <f t="shared" si="177"/>
        <v/>
      </c>
      <c r="GQ114" t="str">
        <f t="shared" si="178"/>
        <v>Transport van de vientiane à nong khai</v>
      </c>
      <c r="GR114" s="27">
        <f t="shared" si="178"/>
        <v>0</v>
      </c>
      <c r="GS114" s="27">
        <f t="shared" si="178"/>
        <v>2700</v>
      </c>
      <c r="GU114" t="str">
        <f t="shared" si="179"/>
        <v/>
      </c>
      <c r="GV114" t="str">
        <f t="shared" si="179"/>
        <v>Transport van de vientiane à nong khai</v>
      </c>
      <c r="GW114" s="27">
        <f t="shared" si="179"/>
        <v>0</v>
      </c>
      <c r="GX114" s="27">
        <f t="shared" si="138"/>
        <v>2700</v>
      </c>
      <c r="GZ114" t="str">
        <f t="shared" si="180"/>
        <v/>
      </c>
      <c r="HA114" t="str">
        <f t="shared" si="180"/>
        <v>Transport van de vientiane à nong khai</v>
      </c>
      <c r="HB114" s="27">
        <f t="shared" si="180"/>
        <v>0</v>
      </c>
      <c r="HC114" s="27">
        <f t="shared" si="139"/>
        <v>2700</v>
      </c>
      <c r="HE114" t="s">
        <v>687</v>
      </c>
      <c r="HG114">
        <v>2500</v>
      </c>
      <c r="HI114" t="str">
        <f t="shared" si="181"/>
        <v/>
      </c>
      <c r="HJ114" t="str">
        <f t="shared" si="182"/>
        <v>Départ pour Chiang rai (van)</v>
      </c>
      <c r="HK114">
        <f t="shared" si="182"/>
        <v>0</v>
      </c>
      <c r="HL114">
        <f t="shared" si="182"/>
        <v>2500</v>
      </c>
      <c r="HN114" t="str">
        <f t="shared" si="183"/>
        <v/>
      </c>
      <c r="HO114" t="str">
        <f t="shared" si="183"/>
        <v>Départ pour Chiang rai (van)</v>
      </c>
      <c r="HP114">
        <f t="shared" si="183"/>
        <v>0</v>
      </c>
      <c r="HQ114">
        <f t="shared" si="140"/>
        <v>2500</v>
      </c>
      <c r="HS114" t="str">
        <f t="shared" si="184"/>
        <v/>
      </c>
      <c r="HT114" t="str">
        <f t="shared" si="184"/>
        <v>Départ pour Chiang rai (van)</v>
      </c>
      <c r="HU114">
        <f t="shared" si="184"/>
        <v>0</v>
      </c>
      <c r="HV114">
        <f t="shared" si="141"/>
        <v>2500</v>
      </c>
      <c r="HX114" t="s">
        <v>687</v>
      </c>
      <c r="HZ114">
        <v>2500</v>
      </c>
      <c r="IB114" t="str">
        <f t="shared" si="185"/>
        <v/>
      </c>
      <c r="IC114" t="str">
        <f t="shared" si="186"/>
        <v>Départ pour Chiang rai (van)</v>
      </c>
      <c r="ID114">
        <f t="shared" si="186"/>
        <v>0</v>
      </c>
      <c r="IE114">
        <f t="shared" si="186"/>
        <v>2500</v>
      </c>
      <c r="IG114" t="str">
        <f t="shared" si="187"/>
        <v/>
      </c>
      <c r="IH114" t="str">
        <f t="shared" si="188"/>
        <v>Départ pour Chiang rai (van)</v>
      </c>
      <c r="II114">
        <f t="shared" si="188"/>
        <v>0</v>
      </c>
      <c r="IJ114">
        <f t="shared" si="188"/>
        <v>2500</v>
      </c>
      <c r="IL114" t="str">
        <f t="shared" si="189"/>
        <v/>
      </c>
      <c r="IM114" t="str">
        <f t="shared" si="190"/>
        <v>Départ pour Chiang rai (van)</v>
      </c>
      <c r="IN114">
        <f t="shared" si="190"/>
        <v>0</v>
      </c>
      <c r="IO114">
        <f t="shared" si="190"/>
        <v>2500</v>
      </c>
      <c r="IR114" t="s">
        <v>795</v>
      </c>
      <c r="IS114">
        <f>11*120</f>
        <v>1320</v>
      </c>
      <c r="JX114" s="26"/>
      <c r="JY114" s="26" t="s">
        <v>754</v>
      </c>
      <c r="JZ114" s="72">
        <f>+(JZ113*2)-JZ110</f>
        <v>2320.3557099999998</v>
      </c>
      <c r="KA114" s="27">
        <f t="shared" si="254"/>
        <v>89971.140364482344</v>
      </c>
      <c r="KD114" s="26"/>
      <c r="KE114" s="26" t="s">
        <v>754</v>
      </c>
      <c r="KF114" s="72">
        <f>+(KF113*2)-KF110</f>
        <v>1983.7446300000001</v>
      </c>
      <c r="KG114" s="27"/>
      <c r="KJ114" s="26"/>
      <c r="KK114" s="26" t="s">
        <v>754</v>
      </c>
      <c r="KL114" s="72">
        <f>+(KL113*2)-KL110</f>
        <v>1653.5810500000002</v>
      </c>
      <c r="KM114" s="27"/>
      <c r="KP114" s="26"/>
      <c r="KQ114" s="26" t="s">
        <v>754</v>
      </c>
      <c r="KR114" s="72">
        <f>+(KR113*2)-KR110</f>
        <v>1323.4174699999999</v>
      </c>
      <c r="KS114" s="27"/>
      <c r="KU114" t="s">
        <v>801</v>
      </c>
      <c r="KV114" s="25" t="s">
        <v>705</v>
      </c>
      <c r="KW114" s="25"/>
      <c r="KX114" s="65">
        <v>900</v>
      </c>
      <c r="KY114" s="65">
        <v>400</v>
      </c>
      <c r="KZ114" s="27"/>
      <c r="LA114" t="s">
        <v>700</v>
      </c>
      <c r="LB114" s="25" t="s">
        <v>705</v>
      </c>
      <c r="LC114" s="25"/>
      <c r="LD114" s="27">
        <f t="shared" ref="LD114:LE129" si="255">+KX114</f>
        <v>900</v>
      </c>
      <c r="LE114" s="65">
        <f t="shared" si="255"/>
        <v>400</v>
      </c>
      <c r="LG114" t="s">
        <v>700</v>
      </c>
      <c r="LH114" t="str">
        <f t="shared" si="200"/>
        <v>Départ 8h 4 islands</v>
      </c>
      <c r="LI114" s="25"/>
      <c r="LJ114" s="27">
        <f t="shared" si="245"/>
        <v>900</v>
      </c>
      <c r="LK114" s="65">
        <f t="shared" si="245"/>
        <v>400</v>
      </c>
      <c r="LM114" t="s">
        <v>700</v>
      </c>
      <c r="LN114" t="str">
        <f t="shared" si="201"/>
        <v>Départ 8h 4 islands</v>
      </c>
      <c r="LO114" s="25"/>
      <c r="LP114" s="27">
        <f t="shared" si="246"/>
        <v>900</v>
      </c>
      <c r="LQ114" s="65">
        <f t="shared" si="246"/>
        <v>400</v>
      </c>
      <c r="LT114" s="25" t="s">
        <v>300</v>
      </c>
      <c r="LV114" s="27"/>
      <c r="LW114" s="27"/>
      <c r="LX114" s="27"/>
      <c r="LZ114" t="str">
        <f t="shared" si="202"/>
        <v>Départ à 13h pour Choui Fong</v>
      </c>
      <c r="MB114" s="27">
        <f t="shared" ref="MB114:MC145" si="256">+LV114</f>
        <v>0</v>
      </c>
      <c r="MC114" s="65">
        <f t="shared" si="256"/>
        <v>0</v>
      </c>
      <c r="MF114" t="str">
        <f t="shared" si="203"/>
        <v>Départ à 13h pour Choui Fong</v>
      </c>
      <c r="MH114" s="27">
        <f t="shared" si="247"/>
        <v>0</v>
      </c>
      <c r="MI114" s="65">
        <f t="shared" si="247"/>
        <v>0</v>
      </c>
      <c r="ML114" t="str">
        <f t="shared" si="204"/>
        <v>Départ à 13h pour Choui Fong</v>
      </c>
      <c r="MN114" s="27">
        <f t="shared" si="248"/>
        <v>0</v>
      </c>
      <c r="MO114" s="65">
        <f t="shared" si="248"/>
        <v>0</v>
      </c>
      <c r="MQ114" t="s">
        <v>251</v>
      </c>
      <c r="MS114" s="27">
        <v>1600</v>
      </c>
      <c r="MT114" s="27">
        <v>0</v>
      </c>
      <c r="MW114" t="str">
        <f t="shared" si="205"/>
        <v>naview @prasingh</v>
      </c>
      <c r="MY114" s="27">
        <f t="shared" si="206"/>
        <v>1600</v>
      </c>
      <c r="MZ114" s="65">
        <f t="shared" si="206"/>
        <v>0</v>
      </c>
      <c r="NC114" t="str">
        <f t="shared" si="207"/>
        <v>naview @prasingh</v>
      </c>
      <c r="NE114" s="27">
        <f t="shared" si="208"/>
        <v>1600</v>
      </c>
      <c r="NF114" s="65">
        <f t="shared" si="208"/>
        <v>0</v>
      </c>
      <c r="NI114" t="str">
        <f t="shared" si="209"/>
        <v>naview @prasingh</v>
      </c>
      <c r="NK114" s="27">
        <f t="shared" si="210"/>
        <v>1600</v>
      </c>
      <c r="NL114" s="65">
        <f t="shared" si="210"/>
        <v>0</v>
      </c>
      <c r="NN114" s="25" t="s">
        <v>835</v>
      </c>
      <c r="NP114">
        <v>1330</v>
      </c>
      <c r="NQ114" s="27">
        <v>1330</v>
      </c>
      <c r="NT114" t="str">
        <f t="shared" si="211"/>
        <v>Vol thai Airways pour Bangkok départ 19h25 arrivée 20h45</v>
      </c>
      <c r="NV114" s="27">
        <f t="shared" si="212"/>
        <v>1330</v>
      </c>
      <c r="NW114" s="65">
        <f t="shared" si="212"/>
        <v>1330</v>
      </c>
      <c r="NZ114" t="str">
        <f t="shared" si="213"/>
        <v>Vol thai Airways pour Bangkok départ 19h25 arrivée 20h45</v>
      </c>
      <c r="OB114" s="27">
        <f t="shared" si="214"/>
        <v>1330</v>
      </c>
      <c r="OC114" s="65">
        <f t="shared" si="214"/>
        <v>1330</v>
      </c>
      <c r="OF114" t="str">
        <f t="shared" si="215"/>
        <v>Vol thai Airways pour Bangkok départ 19h25 arrivée 20h45</v>
      </c>
      <c r="OH114" s="27">
        <f t="shared" si="216"/>
        <v>1330</v>
      </c>
      <c r="OI114" s="65">
        <f t="shared" si="216"/>
        <v>1330</v>
      </c>
      <c r="OL114" s="26" t="s">
        <v>654</v>
      </c>
      <c r="OM114" s="26"/>
      <c r="ON114" s="26"/>
      <c r="OO114" s="72">
        <v>0</v>
      </c>
      <c r="OR114" s="26" t="s">
        <v>654</v>
      </c>
      <c r="OS114" s="26"/>
      <c r="OT114" s="26"/>
      <c r="OU114" s="72">
        <v>0</v>
      </c>
      <c r="OX114" s="26" t="s">
        <v>654</v>
      </c>
      <c r="OY114" s="26"/>
      <c r="OZ114" s="26"/>
      <c r="PA114" s="72">
        <v>0</v>
      </c>
      <c r="PD114" s="26" t="s">
        <v>654</v>
      </c>
      <c r="PE114" s="26"/>
      <c r="PF114" s="26"/>
      <c r="PG114" s="72">
        <v>0</v>
      </c>
      <c r="PJ114" s="26" t="s">
        <v>699</v>
      </c>
      <c r="PK114" s="26"/>
      <c r="PL114" s="26"/>
      <c r="PM114" s="72">
        <f>+PM113+PM110</f>
        <v>6964.0849900000003</v>
      </c>
      <c r="PP114" s="26" t="s">
        <v>699</v>
      </c>
      <c r="PQ114" s="26"/>
      <c r="PR114" s="26"/>
      <c r="PS114" s="72">
        <f>+PS113+PS110</f>
        <v>5604.04007</v>
      </c>
      <c r="PV114" s="26" t="s">
        <v>699</v>
      </c>
      <c r="PW114" s="26"/>
      <c r="PX114" s="26"/>
      <c r="PY114" s="72">
        <f>+PY113+PY110</f>
        <v>4424.5251500000004</v>
      </c>
      <c r="QB114" s="26" t="s">
        <v>699</v>
      </c>
      <c r="QC114" s="26"/>
      <c r="QD114" s="26"/>
      <c r="QE114" s="72">
        <f>+QE113+QE110</f>
        <v>3245.0102300000003</v>
      </c>
      <c r="QH114" s="26" t="s">
        <v>639</v>
      </c>
      <c r="QI114" s="72">
        <f>SUM(QI19:QI113)/$C$1</f>
        <v>774.57686000000001</v>
      </c>
      <c r="QJ114" s="72">
        <f>SUM(QJ19:QJ113)/$C$1</f>
        <v>2425.2658099999999</v>
      </c>
      <c r="QN114" s="26" t="s">
        <v>639</v>
      </c>
      <c r="QO114" s="72">
        <f>SUM(QO19:QO113)/$C$1</f>
        <v>774.57686000000001</v>
      </c>
      <c r="QP114" s="72">
        <f>SUM(QP19:QP113)/$C$1</f>
        <v>2425.2658099999999</v>
      </c>
      <c r="QT114" s="26" t="s">
        <v>639</v>
      </c>
      <c r="QU114" s="72">
        <f>SUM(QU19:QU113)/$C$1</f>
        <v>812.48815999999999</v>
      </c>
      <c r="QV114" s="72">
        <f>SUM(QV19:QV113)/$C$1</f>
        <v>2425.2658099999999</v>
      </c>
      <c r="QZ114" s="26" t="s">
        <v>639</v>
      </c>
      <c r="RA114" s="72">
        <f>SUM(RA19:RA113)/$C$1</f>
        <v>930.86426000000006</v>
      </c>
      <c r="RB114" s="72">
        <f>SUM(RB19:RB113)/$C$1</f>
        <v>2425.2658099999999</v>
      </c>
      <c r="RD114" t="s">
        <v>857</v>
      </c>
      <c r="RE114">
        <v>1450</v>
      </c>
      <c r="RI114" t="str">
        <f t="shared" si="234"/>
        <v>new siam palace ville</v>
      </c>
      <c r="RJ114">
        <f t="shared" si="234"/>
        <v>1450</v>
      </c>
      <c r="RK114">
        <f t="shared" si="234"/>
        <v>0</v>
      </c>
      <c r="RN114" t="str">
        <f t="shared" si="235"/>
        <v>new siam palace ville</v>
      </c>
      <c r="RO114">
        <f t="shared" si="235"/>
        <v>1450</v>
      </c>
      <c r="RP114">
        <f t="shared" si="235"/>
        <v>0</v>
      </c>
      <c r="RS114" t="str">
        <f t="shared" si="236"/>
        <v>new siam palace ville</v>
      </c>
      <c r="RT114">
        <f t="shared" si="236"/>
        <v>1450</v>
      </c>
      <c r="RU114">
        <f t="shared" si="236"/>
        <v>0</v>
      </c>
      <c r="RW114" t="s">
        <v>680</v>
      </c>
      <c r="RX114" s="27"/>
      <c r="RY114" s="27"/>
      <c r="SA114">
        <f t="shared" si="237"/>
        <v>0</v>
      </c>
      <c r="SB114" t="str">
        <f t="shared" si="237"/>
        <v>Déjeuner de 12h30 à 13h30</v>
      </c>
      <c r="SC114">
        <f t="shared" si="237"/>
        <v>0</v>
      </c>
      <c r="SD114">
        <f t="shared" si="237"/>
        <v>0</v>
      </c>
      <c r="SF114">
        <f t="shared" si="238"/>
        <v>0</v>
      </c>
      <c r="SG114" t="str">
        <f t="shared" si="238"/>
        <v>Déjeuner de 12h30 à 13h30</v>
      </c>
      <c r="SH114">
        <f t="shared" si="238"/>
        <v>0</v>
      </c>
      <c r="SI114">
        <f t="shared" si="238"/>
        <v>0</v>
      </c>
      <c r="SK114">
        <f t="shared" si="239"/>
        <v>0</v>
      </c>
      <c r="SL114" t="str">
        <f t="shared" si="239"/>
        <v>Déjeuner de 12h30 à 13h30</v>
      </c>
      <c r="SM114">
        <f t="shared" si="239"/>
        <v>0</v>
      </c>
      <c r="SN114">
        <f t="shared" si="239"/>
        <v>0</v>
      </c>
      <c r="SR114" s="25" t="s">
        <v>500</v>
      </c>
      <c r="SS114">
        <v>1000</v>
      </c>
      <c r="ST114" s="65"/>
      <c r="SW114" t="str">
        <f t="shared" si="240"/>
        <v>Hotel Phurua view</v>
      </c>
      <c r="SX114">
        <f t="shared" si="240"/>
        <v>1000</v>
      </c>
      <c r="SY114">
        <f t="shared" si="240"/>
        <v>0</v>
      </c>
      <c r="TB114" t="str">
        <f t="shared" si="241"/>
        <v>Hotel Phurua view</v>
      </c>
      <c r="TC114">
        <f t="shared" si="241"/>
        <v>1000</v>
      </c>
      <c r="TD114">
        <f t="shared" si="241"/>
        <v>0</v>
      </c>
      <c r="TG114" t="str">
        <f t="shared" si="242"/>
        <v>Hotel Phurua view</v>
      </c>
      <c r="TH114">
        <f t="shared" si="242"/>
        <v>1000</v>
      </c>
      <c r="TI114">
        <f t="shared" si="242"/>
        <v>0</v>
      </c>
    </row>
    <row r="115" spans="9:529" x14ac:dyDescent="0.25"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I115" s="27"/>
      <c r="AJ115" s="27"/>
      <c r="AK115" s="65"/>
      <c r="AL115" s="27"/>
      <c r="BE115" t="s">
        <v>539</v>
      </c>
      <c r="BF115">
        <v>0</v>
      </c>
      <c r="BG115">
        <v>0</v>
      </c>
      <c r="BH115" s="65"/>
      <c r="BI115" t="str">
        <f t="shared" si="149"/>
        <v/>
      </c>
      <c r="BJ115" t="str">
        <f t="shared" si="150"/>
        <v>Déjeuner à l'hôtel ou à proximité</v>
      </c>
      <c r="BK115" s="27">
        <f t="shared" si="150"/>
        <v>0</v>
      </c>
      <c r="BL115" s="27">
        <f t="shared" si="150"/>
        <v>0</v>
      </c>
      <c r="BM115" s="27"/>
      <c r="BN115" t="str">
        <f t="shared" si="151"/>
        <v/>
      </c>
      <c r="BO115" t="str">
        <f t="shared" si="151"/>
        <v>Déjeuner à l'hôtel ou à proximité</v>
      </c>
      <c r="BP115" s="27">
        <f t="shared" si="151"/>
        <v>0</v>
      </c>
      <c r="BQ115" s="27">
        <f t="shared" si="129"/>
        <v>0</v>
      </c>
      <c r="BR115" s="27"/>
      <c r="BS115" s="27" t="str">
        <f t="shared" si="152"/>
        <v/>
      </c>
      <c r="BT115" t="str">
        <f t="shared" si="152"/>
        <v>Déjeuner à l'hôtel ou à proximité</v>
      </c>
      <c r="BU115" s="27">
        <f t="shared" si="152"/>
        <v>0</v>
      </c>
      <c r="BV115" s="27">
        <f t="shared" si="130"/>
        <v>0</v>
      </c>
      <c r="BX115" t="s">
        <v>427</v>
      </c>
      <c r="BY115">
        <v>3700</v>
      </c>
      <c r="BZ115">
        <v>0</v>
      </c>
      <c r="CB115" t="str">
        <f t="shared" si="153"/>
        <v/>
      </c>
      <c r="CC115" t="str">
        <f t="shared" si="154"/>
        <v>Lanta miami resort</v>
      </c>
      <c r="CD115" s="27">
        <f t="shared" si="154"/>
        <v>3700</v>
      </c>
      <c r="CE115" s="27">
        <f t="shared" si="154"/>
        <v>0</v>
      </c>
      <c r="CF115"/>
      <c r="CG115" t="str">
        <f t="shared" si="155"/>
        <v/>
      </c>
      <c r="CH115" t="str">
        <f t="shared" si="155"/>
        <v>Lanta miami resort</v>
      </c>
      <c r="CI115" s="27">
        <f t="shared" si="156"/>
        <v>3700</v>
      </c>
      <c r="CJ115" s="27">
        <f t="shared" si="157"/>
        <v>0</v>
      </c>
      <c r="CL115" t="str">
        <f t="shared" si="158"/>
        <v/>
      </c>
      <c r="CM115" t="str">
        <f t="shared" si="158"/>
        <v>Lanta miami resort</v>
      </c>
      <c r="CN115" s="27">
        <f t="shared" si="158"/>
        <v>3700</v>
      </c>
      <c r="CO115" s="27">
        <f t="shared" si="131"/>
        <v>0</v>
      </c>
      <c r="CR115" s="26" t="s">
        <v>663</v>
      </c>
      <c r="CS115" s="26"/>
      <c r="CT115" s="72">
        <f>+CT114+CT112+(CS123*CT117)+(CS122*(CT117/2))</f>
        <v>9155.4757900000004</v>
      </c>
      <c r="CU115" s="65"/>
      <c r="CW115" s="26" t="s">
        <v>663</v>
      </c>
      <c r="CX115" s="26"/>
      <c r="CY115" s="72">
        <f>+CY114+CY112+(CX123*CY117)+(CX122*(CY117/2))</f>
        <v>7386.3333700000003</v>
      </c>
      <c r="CZ115" s="72"/>
      <c r="DB115" s="26" t="s">
        <v>663</v>
      </c>
      <c r="DC115" s="26"/>
      <c r="DD115" s="72">
        <f>+DD114+DD112+(DC123*DD117)+(DC122*(DD117/2))</f>
        <v>5823.5109500000008</v>
      </c>
      <c r="DE115" s="72"/>
      <c r="DG115" s="26" t="s">
        <v>663</v>
      </c>
      <c r="DH115" s="26"/>
      <c r="DI115" s="72">
        <f>+DI114+DI112+(DH123*DI117)+(DH122*(DI117/2))</f>
        <v>4157.5285300000005</v>
      </c>
      <c r="DJ115" s="72"/>
      <c r="DL115" t="s">
        <v>858</v>
      </c>
      <c r="DN115">
        <v>0</v>
      </c>
      <c r="DP115" t="str">
        <f t="shared" si="165"/>
        <v/>
      </c>
      <c r="DQ115" t="str">
        <f t="shared" si="166"/>
        <v>Dîner hôtel ou à proximité</v>
      </c>
      <c r="DR115" s="27">
        <f t="shared" si="166"/>
        <v>0</v>
      </c>
      <c r="DS115" s="27">
        <f t="shared" si="166"/>
        <v>0</v>
      </c>
      <c r="DU115" t="str">
        <f t="shared" si="167"/>
        <v/>
      </c>
      <c r="DV115" t="str">
        <f t="shared" si="167"/>
        <v>Dîner hôtel ou à proximité</v>
      </c>
      <c r="DW115" s="27">
        <f t="shared" si="167"/>
        <v>0</v>
      </c>
      <c r="DX115" s="27">
        <f t="shared" si="132"/>
        <v>0</v>
      </c>
      <c r="DZ115" t="str">
        <f t="shared" si="168"/>
        <v/>
      </c>
      <c r="EA115" t="str">
        <f t="shared" si="168"/>
        <v>Dîner hôtel ou à proximité</v>
      </c>
      <c r="EB115" s="27">
        <f t="shared" si="168"/>
        <v>0</v>
      </c>
      <c r="EC115" s="27">
        <f t="shared" si="133"/>
        <v>0</v>
      </c>
      <c r="EZ115" s="26" t="s">
        <v>639</v>
      </c>
      <c r="FA115" s="72">
        <f>SUM(FA19:FA113)/$C$1</f>
        <v>1085.06267</v>
      </c>
      <c r="FB115" s="72">
        <f>SUM(FB19:FB113)/$C$1</f>
        <v>3046.0826900000002</v>
      </c>
      <c r="FE115" s="26" t="s">
        <v>639</v>
      </c>
      <c r="FF115" s="72">
        <f>SUM(FF19:FF113)/$C$1</f>
        <v>1085.06267</v>
      </c>
      <c r="FG115" s="72">
        <f>SUM(FG19:FG113)/$C$1</f>
        <v>2839.76269</v>
      </c>
      <c r="FJ115" s="26" t="s">
        <v>639</v>
      </c>
      <c r="FK115" s="72">
        <f>SUM(FK19:FK113)/$C$1</f>
        <v>1085.06267</v>
      </c>
      <c r="FL115" s="72">
        <f>SUM(FL19:FL113)/$C$1</f>
        <v>2839.76269</v>
      </c>
      <c r="FO115" s="26" t="s">
        <v>639</v>
      </c>
      <c r="FP115" s="72">
        <f>SUM(FP19:FP113)/$C$1</f>
        <v>1085.06267</v>
      </c>
      <c r="FQ115" s="72">
        <f>SUM(FQ19:FQ113)/$C$1</f>
        <v>2839.76269</v>
      </c>
      <c r="FS115" t="s">
        <v>515</v>
      </c>
      <c r="FT115" s="27">
        <v>0</v>
      </c>
      <c r="FW115" t="str">
        <f t="shared" si="173"/>
        <v/>
      </c>
      <c r="FX115" t="str">
        <f t="shared" si="174"/>
        <v>Apéro tassou</v>
      </c>
      <c r="FY115" s="27">
        <f t="shared" si="174"/>
        <v>0</v>
      </c>
      <c r="FZ115" s="27">
        <f t="shared" si="174"/>
        <v>0</v>
      </c>
      <c r="GB115" t="str">
        <f t="shared" si="175"/>
        <v/>
      </c>
      <c r="GC115" t="str">
        <f t="shared" si="175"/>
        <v>Apéro tassou</v>
      </c>
      <c r="GD115" s="27">
        <f t="shared" si="175"/>
        <v>0</v>
      </c>
      <c r="GE115" s="27">
        <f t="shared" si="136"/>
        <v>0</v>
      </c>
      <c r="GG115" t="str">
        <f t="shared" si="176"/>
        <v/>
      </c>
      <c r="GH115" t="str">
        <f t="shared" si="176"/>
        <v>Apéro tassou</v>
      </c>
      <c r="GI115" s="27">
        <f t="shared" si="176"/>
        <v>0</v>
      </c>
      <c r="GJ115" s="27">
        <f t="shared" si="137"/>
        <v>0</v>
      </c>
      <c r="GL115" t="s">
        <v>515</v>
      </c>
      <c r="GM115" s="27">
        <v>0</v>
      </c>
      <c r="GP115" t="str">
        <f t="shared" si="177"/>
        <v/>
      </c>
      <c r="GQ115" t="str">
        <f t="shared" si="178"/>
        <v>Apéro tassou</v>
      </c>
      <c r="GR115" s="27">
        <f t="shared" si="178"/>
        <v>0</v>
      </c>
      <c r="GS115" s="27">
        <f t="shared" si="178"/>
        <v>0</v>
      </c>
      <c r="GU115" t="str">
        <f t="shared" si="179"/>
        <v/>
      </c>
      <c r="GV115" t="str">
        <f t="shared" si="179"/>
        <v>Apéro tassou</v>
      </c>
      <c r="GW115" s="27">
        <f t="shared" si="179"/>
        <v>0</v>
      </c>
      <c r="GX115" s="27">
        <f t="shared" si="138"/>
        <v>0</v>
      </c>
      <c r="GZ115" t="str">
        <f t="shared" si="180"/>
        <v/>
      </c>
      <c r="HA115" t="str">
        <f t="shared" si="180"/>
        <v>Apéro tassou</v>
      </c>
      <c r="HB115" s="27">
        <f t="shared" si="180"/>
        <v>0</v>
      </c>
      <c r="HC115" s="27">
        <f t="shared" si="139"/>
        <v>0</v>
      </c>
      <c r="HE115" t="s">
        <v>697</v>
      </c>
      <c r="HG115">
        <v>0</v>
      </c>
      <c r="HI115" t="str">
        <f t="shared" si="181"/>
        <v/>
      </c>
      <c r="HJ115" t="str">
        <f t="shared" si="182"/>
        <v>Arrivée hôtel vers 21h (dîner en route)</v>
      </c>
      <c r="HK115">
        <f t="shared" si="182"/>
        <v>0</v>
      </c>
      <c r="HL115">
        <f t="shared" si="182"/>
        <v>0</v>
      </c>
      <c r="HN115" t="str">
        <f t="shared" si="183"/>
        <v/>
      </c>
      <c r="HO115" t="str">
        <f t="shared" si="183"/>
        <v>Arrivée hôtel vers 21h (dîner en route)</v>
      </c>
      <c r="HP115">
        <f t="shared" si="183"/>
        <v>0</v>
      </c>
      <c r="HQ115">
        <f t="shared" si="140"/>
        <v>0</v>
      </c>
      <c r="HS115" t="str">
        <f t="shared" si="184"/>
        <v/>
      </c>
      <c r="HT115" t="str">
        <f t="shared" si="184"/>
        <v>Arrivée hôtel vers 21h (dîner en route)</v>
      </c>
      <c r="HU115">
        <f t="shared" si="184"/>
        <v>0</v>
      </c>
      <c r="HV115">
        <f t="shared" si="141"/>
        <v>0</v>
      </c>
      <c r="HX115" t="s">
        <v>697</v>
      </c>
      <c r="HZ115">
        <v>0</v>
      </c>
      <c r="IB115" t="str">
        <f t="shared" si="185"/>
        <v/>
      </c>
      <c r="IC115" t="str">
        <f t="shared" si="186"/>
        <v>Arrivée hôtel vers 21h (dîner en route)</v>
      </c>
      <c r="ID115">
        <f t="shared" si="186"/>
        <v>0</v>
      </c>
      <c r="IE115">
        <f t="shared" si="186"/>
        <v>0</v>
      </c>
      <c r="IG115" t="str">
        <f t="shared" si="187"/>
        <v/>
      </c>
      <c r="IH115" t="str">
        <f t="shared" si="188"/>
        <v>Arrivée hôtel vers 21h (dîner en route)</v>
      </c>
      <c r="II115">
        <f t="shared" si="188"/>
        <v>0</v>
      </c>
      <c r="IJ115">
        <f t="shared" si="188"/>
        <v>0</v>
      </c>
      <c r="IL115" t="str">
        <f t="shared" si="189"/>
        <v/>
      </c>
      <c r="IM115" t="str">
        <f t="shared" si="190"/>
        <v>Arrivée hôtel vers 21h (dîner en route)</v>
      </c>
      <c r="IN115">
        <f t="shared" si="190"/>
        <v>0</v>
      </c>
      <c r="IO115">
        <f t="shared" si="190"/>
        <v>0</v>
      </c>
      <c r="IR115" t="s">
        <v>803</v>
      </c>
      <c r="IS115">
        <f t="shared" ref="IS115:IS117" si="257">11*120</f>
        <v>1320</v>
      </c>
      <c r="JX115" s="26" t="s">
        <v>760</v>
      </c>
      <c r="JY115" s="26" t="s">
        <v>748</v>
      </c>
      <c r="JZ115" s="72">
        <f>+(KA103/6)+(($JZ$125)/6)+(JZ110/2)</f>
        <v>1860.7681066666664</v>
      </c>
      <c r="KA115" s="27">
        <f t="shared" si="254"/>
        <v>72150.760242988224</v>
      </c>
      <c r="KB115" s="27"/>
      <c r="KD115" s="26" t="s">
        <v>760</v>
      </c>
      <c r="KE115" s="26" t="s">
        <v>748</v>
      </c>
      <c r="KF115" s="72">
        <f>+(KG103/6)+(($JZ$125)/6)+(KF110/2)</f>
        <v>1636.3607199999999</v>
      </c>
      <c r="KG115" s="27">
        <f>+KF115*$C$1</f>
        <v>63449.426909654896</v>
      </c>
      <c r="KJ115" s="26" t="s">
        <v>760</v>
      </c>
      <c r="KK115" s="26" t="s">
        <v>748</v>
      </c>
      <c r="KL115" s="72">
        <f>+(KM103/6)+(($JZ$125)/6)+(KL110/2)</f>
        <v>1416.2516666666668</v>
      </c>
      <c r="KM115" s="27"/>
      <c r="KP115" s="26" t="s">
        <v>760</v>
      </c>
      <c r="KQ115" s="26" t="s">
        <v>748</v>
      </c>
      <c r="KR115" s="72">
        <f>+(KS103/6)+(($JZ$125)/6)+(KR110/2)</f>
        <v>1196.1426133333334</v>
      </c>
      <c r="KS115" s="27"/>
      <c r="KV115" s="25" t="s">
        <v>710</v>
      </c>
      <c r="KW115" s="25"/>
      <c r="KX115" s="27"/>
      <c r="KY115" s="27"/>
      <c r="KZ115" s="27"/>
      <c r="LB115" s="25" t="s">
        <v>710</v>
      </c>
      <c r="LC115" s="25"/>
      <c r="LD115" s="27">
        <f t="shared" si="255"/>
        <v>0</v>
      </c>
      <c r="LE115" s="65">
        <f t="shared" si="255"/>
        <v>0</v>
      </c>
      <c r="LH115" t="str">
        <f t="shared" si="200"/>
        <v>Retour 17h hôtel</v>
      </c>
      <c r="LI115" s="25"/>
      <c r="LJ115" s="27">
        <f t="shared" si="245"/>
        <v>0</v>
      </c>
      <c r="LK115" s="65">
        <f t="shared" si="245"/>
        <v>0</v>
      </c>
      <c r="LN115" t="str">
        <f t="shared" si="201"/>
        <v>Retour 17h hôtel</v>
      </c>
      <c r="LO115" s="25"/>
      <c r="LP115" s="27">
        <f t="shared" si="246"/>
        <v>0</v>
      </c>
      <c r="LQ115" s="65">
        <f t="shared" si="246"/>
        <v>0</v>
      </c>
      <c r="LT115" s="25" t="s">
        <v>313</v>
      </c>
      <c r="LV115" s="27"/>
      <c r="LW115" s="27"/>
      <c r="LX115" s="27"/>
      <c r="LZ115" t="str">
        <f t="shared" si="202"/>
        <v>Arrivée Mae Salong entre 16 et 17h</v>
      </c>
      <c r="MB115" s="27">
        <f t="shared" si="256"/>
        <v>0</v>
      </c>
      <c r="MC115" s="65">
        <f t="shared" si="256"/>
        <v>0</v>
      </c>
      <c r="MF115" t="str">
        <f t="shared" si="203"/>
        <v>Arrivée Mae Salong entre 16 et 17h</v>
      </c>
      <c r="MH115" s="27">
        <f t="shared" si="247"/>
        <v>0</v>
      </c>
      <c r="MI115" s="65">
        <f t="shared" si="247"/>
        <v>0</v>
      </c>
      <c r="ML115" t="str">
        <f t="shared" si="204"/>
        <v>Arrivée Mae Salong entre 16 et 17h</v>
      </c>
      <c r="MN115" s="27">
        <f t="shared" si="248"/>
        <v>0</v>
      </c>
      <c r="MO115" s="65">
        <f t="shared" si="248"/>
        <v>0</v>
      </c>
      <c r="MQ115" t="s">
        <v>342</v>
      </c>
      <c r="MT115" s="27">
        <v>0</v>
      </c>
      <c r="MW115" t="str">
        <f t="shared" si="205"/>
        <v>Dîner à l'hôtel ou à proximité</v>
      </c>
      <c r="MY115" s="27">
        <f t="shared" si="206"/>
        <v>0</v>
      </c>
      <c r="MZ115" s="65">
        <f t="shared" si="206"/>
        <v>0</v>
      </c>
      <c r="NC115" t="str">
        <f t="shared" si="207"/>
        <v>Dîner à l'hôtel ou à proximité</v>
      </c>
      <c r="NE115" s="27">
        <f t="shared" si="208"/>
        <v>0</v>
      </c>
      <c r="NF115" s="65">
        <f t="shared" si="208"/>
        <v>0</v>
      </c>
      <c r="NI115" t="str">
        <f t="shared" si="209"/>
        <v>Dîner à l'hôtel ou à proximité</v>
      </c>
      <c r="NK115" s="27">
        <f t="shared" si="210"/>
        <v>0</v>
      </c>
      <c r="NL115" s="65">
        <f t="shared" si="210"/>
        <v>0</v>
      </c>
      <c r="NN115" s="25" t="s">
        <v>547</v>
      </c>
      <c r="NQ115" s="27">
        <v>0</v>
      </c>
      <c r="NT115" t="str">
        <f t="shared" si="211"/>
        <v>Dîner aéroport</v>
      </c>
      <c r="NV115" s="27">
        <f t="shared" si="212"/>
        <v>0</v>
      </c>
      <c r="NW115" s="65">
        <f t="shared" si="212"/>
        <v>0</v>
      </c>
      <c r="NZ115" t="str">
        <f t="shared" si="213"/>
        <v>Dîner aéroport</v>
      </c>
      <c r="OB115" s="27">
        <f t="shared" si="214"/>
        <v>0</v>
      </c>
      <c r="OC115" s="65">
        <f t="shared" si="214"/>
        <v>0</v>
      </c>
      <c r="OF115" t="str">
        <f t="shared" si="215"/>
        <v>Dîner aéroport</v>
      </c>
      <c r="OH115" s="27">
        <f t="shared" si="216"/>
        <v>0</v>
      </c>
      <c r="OI115" s="65">
        <f t="shared" si="216"/>
        <v>0</v>
      </c>
      <c r="OL115" s="26" t="s">
        <v>663</v>
      </c>
      <c r="OM115" s="26"/>
      <c r="ON115" s="26" t="s">
        <v>25</v>
      </c>
      <c r="OO115" s="72">
        <f>+(OO112+((ON112-ON122)*OO117))+(ON122*(OO117/2))</f>
        <v>8659.8951500000003</v>
      </c>
      <c r="OR115" s="26" t="s">
        <v>663</v>
      </c>
      <c r="OS115" s="26"/>
      <c r="OT115" s="26" t="s">
        <v>25</v>
      </c>
      <c r="OU115" s="72">
        <f>+(OU112+((OT112-OT122)*OU117))+(OT122*(OU117/2))</f>
        <v>7068.3942500000003</v>
      </c>
      <c r="OX115" s="26" t="s">
        <v>663</v>
      </c>
      <c r="OY115" s="26"/>
      <c r="OZ115" s="26" t="s">
        <v>25</v>
      </c>
      <c r="PA115" s="72">
        <f>+(PA112+((OZ112-OZ122)*PA117))+(OZ122*(PA117/2))</f>
        <v>5739.6934499999998</v>
      </c>
      <c r="PD115" s="26" t="s">
        <v>663</v>
      </c>
      <c r="PE115" s="26"/>
      <c r="PF115" s="26" t="s">
        <v>25</v>
      </c>
      <c r="PG115" s="72">
        <f>+(PG112+((PF112-PF122)*PG117))+(PF122*(PG117/2))</f>
        <v>4410.9926500000001</v>
      </c>
      <c r="PJ115" s="26" t="s">
        <v>709</v>
      </c>
      <c r="PK115" s="26"/>
      <c r="PL115" s="72">
        <f>+PM114/PM112</f>
        <v>870.51062375000004</v>
      </c>
      <c r="PM115" s="26"/>
      <c r="PP115" s="26" t="s">
        <v>709</v>
      </c>
      <c r="PQ115" s="26"/>
      <c r="PR115" s="72">
        <f>+PS114/PS112</f>
        <v>934.0066783333333</v>
      </c>
      <c r="PS115" s="26"/>
      <c r="PV115" s="26" t="s">
        <v>709</v>
      </c>
      <c r="PW115" s="26"/>
      <c r="PX115" s="72">
        <f>+PY114/PY112</f>
        <v>1106.1312875000001</v>
      </c>
      <c r="PY115" s="26"/>
      <c r="QB115" s="26" t="s">
        <v>709</v>
      </c>
      <c r="QC115" s="26"/>
      <c r="QD115" s="72">
        <f>+QE114/QE112</f>
        <v>1622.5051150000002</v>
      </c>
      <c r="QE115" s="26"/>
      <c r="QH115" s="26"/>
      <c r="QI115" s="26"/>
      <c r="QJ115" s="26"/>
      <c r="QN115" s="26"/>
      <c r="QO115" s="26"/>
      <c r="QP115" s="26"/>
      <c r="QT115" s="26"/>
      <c r="QU115" s="26"/>
      <c r="QV115" s="26"/>
      <c r="QZ115" s="26"/>
      <c r="RA115" s="26"/>
      <c r="RB115" s="26"/>
      <c r="RC115" t="s">
        <v>828</v>
      </c>
      <c r="RD115" t="s">
        <v>299</v>
      </c>
      <c r="RF115">
        <v>3500</v>
      </c>
      <c r="RH115" t="s">
        <v>828</v>
      </c>
      <c r="RI115" t="str">
        <f t="shared" si="234"/>
        <v>van à la journée</v>
      </c>
      <c r="RJ115">
        <f t="shared" si="234"/>
        <v>0</v>
      </c>
      <c r="RK115">
        <f t="shared" si="234"/>
        <v>3500</v>
      </c>
      <c r="RM115" t="s">
        <v>828</v>
      </c>
      <c r="RN115" t="str">
        <f t="shared" si="235"/>
        <v>van à la journée</v>
      </c>
      <c r="RO115">
        <f t="shared" si="235"/>
        <v>0</v>
      </c>
      <c r="RP115">
        <f t="shared" si="235"/>
        <v>3500</v>
      </c>
      <c r="RR115" t="s">
        <v>828</v>
      </c>
      <c r="RS115" t="str">
        <f t="shared" si="236"/>
        <v>van à la journée</v>
      </c>
      <c r="RT115">
        <f t="shared" si="236"/>
        <v>0</v>
      </c>
      <c r="RU115">
        <f t="shared" si="236"/>
        <v>3500</v>
      </c>
      <c r="RW115" t="s">
        <v>688</v>
      </c>
      <c r="RX115" s="27">
        <v>425</v>
      </c>
      <c r="RY115" s="27"/>
      <c r="SA115">
        <f t="shared" si="237"/>
        <v>0</v>
      </c>
      <c r="SB115" t="str">
        <f t="shared" si="237"/>
        <v>Départ à 13h30 pour Surin - arrivée vers 17h30-18h</v>
      </c>
      <c r="SC115">
        <f t="shared" si="237"/>
        <v>425</v>
      </c>
      <c r="SD115">
        <f t="shared" si="237"/>
        <v>0</v>
      </c>
      <c r="SF115">
        <f t="shared" si="238"/>
        <v>0</v>
      </c>
      <c r="SG115" t="str">
        <f t="shared" si="238"/>
        <v>Départ à 13h30 pour Surin - arrivée vers 17h30-18h</v>
      </c>
      <c r="SH115">
        <f t="shared" si="238"/>
        <v>425</v>
      </c>
      <c r="SI115">
        <f t="shared" si="238"/>
        <v>0</v>
      </c>
      <c r="SK115">
        <f t="shared" si="239"/>
        <v>0</v>
      </c>
      <c r="SL115" t="str">
        <f t="shared" si="239"/>
        <v>Départ à 13h30 pour Surin - arrivée vers 17h30-18h</v>
      </c>
      <c r="SM115">
        <f t="shared" si="239"/>
        <v>425</v>
      </c>
      <c r="SN115">
        <f t="shared" si="239"/>
        <v>0</v>
      </c>
      <c r="SR115" s="25" t="s">
        <v>548</v>
      </c>
      <c r="SS115" s="65"/>
      <c r="ST115" s="65"/>
      <c r="SW115" t="str">
        <f t="shared" si="240"/>
        <v>Déjeuner en haut possible ?</v>
      </c>
      <c r="SX115">
        <f t="shared" si="240"/>
        <v>0</v>
      </c>
      <c r="SY115">
        <f t="shared" si="240"/>
        <v>0</v>
      </c>
      <c r="TB115" t="str">
        <f t="shared" si="241"/>
        <v>Déjeuner en haut possible ?</v>
      </c>
      <c r="TC115">
        <f t="shared" si="241"/>
        <v>0</v>
      </c>
      <c r="TD115">
        <f t="shared" si="241"/>
        <v>0</v>
      </c>
      <c r="TG115" t="str">
        <f t="shared" si="242"/>
        <v>Déjeuner en haut possible ?</v>
      </c>
      <c r="TH115">
        <f t="shared" si="242"/>
        <v>0</v>
      </c>
      <c r="TI115">
        <f t="shared" si="242"/>
        <v>0</v>
      </c>
    </row>
    <row r="116" spans="9:529" x14ac:dyDescent="0.25"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K116" s="65"/>
      <c r="AL116" s="27"/>
      <c r="BE116" t="s">
        <v>355</v>
      </c>
      <c r="BF116">
        <v>0</v>
      </c>
      <c r="BG116">
        <v>0</v>
      </c>
      <c r="BH116" s="65"/>
      <c r="BI116" t="str">
        <f t="shared" si="149"/>
        <v/>
      </c>
      <c r="BJ116" t="str">
        <f t="shared" si="150"/>
        <v>Dîner le soir à l'hôtel ou à proximité</v>
      </c>
      <c r="BK116" s="27">
        <f t="shared" si="150"/>
        <v>0</v>
      </c>
      <c r="BL116" s="27">
        <f t="shared" si="150"/>
        <v>0</v>
      </c>
      <c r="BM116" s="27"/>
      <c r="BN116" t="str">
        <f t="shared" si="151"/>
        <v/>
      </c>
      <c r="BO116" t="str">
        <f t="shared" si="151"/>
        <v>Dîner le soir à l'hôtel ou à proximité</v>
      </c>
      <c r="BP116" s="27">
        <f t="shared" si="151"/>
        <v>0</v>
      </c>
      <c r="BQ116" s="27">
        <f t="shared" si="129"/>
        <v>0</v>
      </c>
      <c r="BR116" s="27"/>
      <c r="BS116" s="27" t="str">
        <f t="shared" si="152"/>
        <v/>
      </c>
      <c r="BT116" t="str">
        <f t="shared" si="152"/>
        <v>Dîner le soir à l'hôtel ou à proximité</v>
      </c>
      <c r="BU116" s="27">
        <f t="shared" si="152"/>
        <v>0</v>
      </c>
      <c r="BV116" s="27">
        <f t="shared" si="130"/>
        <v>0</v>
      </c>
      <c r="BW116" t="s">
        <v>832</v>
      </c>
      <c r="BX116" t="s">
        <v>440</v>
      </c>
      <c r="BY116" s="27"/>
      <c r="BZ116" s="27"/>
      <c r="CB116" t="str">
        <f t="shared" si="153"/>
        <v>J17</v>
      </c>
      <c r="CC116" t="str">
        <f t="shared" si="154"/>
        <v>Activités à la carte payables à part (voir desc.)</v>
      </c>
      <c r="CD116" s="27">
        <f t="shared" si="154"/>
        <v>0</v>
      </c>
      <c r="CE116" s="27">
        <f t="shared" si="154"/>
        <v>0</v>
      </c>
      <c r="CF116"/>
      <c r="CG116" t="str">
        <f t="shared" si="155"/>
        <v>J17</v>
      </c>
      <c r="CH116" t="str">
        <f t="shared" si="155"/>
        <v>Activités à la carte payables à part (voir desc.)</v>
      </c>
      <c r="CI116" s="27">
        <f t="shared" si="156"/>
        <v>0</v>
      </c>
      <c r="CJ116" s="27">
        <f t="shared" si="157"/>
        <v>0</v>
      </c>
      <c r="CL116" t="str">
        <f t="shared" si="158"/>
        <v>J17</v>
      </c>
      <c r="CM116" t="str">
        <f t="shared" si="158"/>
        <v>Activités à la carte payables à part (voir desc.)</v>
      </c>
      <c r="CN116" s="27">
        <f t="shared" si="158"/>
        <v>0</v>
      </c>
      <c r="CO116" s="27">
        <f t="shared" si="131"/>
        <v>0</v>
      </c>
      <c r="CQ116" t="s">
        <v>25</v>
      </c>
      <c r="CR116" s="26" t="s">
        <v>672</v>
      </c>
      <c r="CS116" s="26"/>
      <c r="CT116" s="72">
        <v>25</v>
      </c>
      <c r="CU116" s="65"/>
      <c r="CV116" t="str">
        <f>IF(CQ110="","",CQ110)</f>
        <v/>
      </c>
      <c r="CW116" s="26" t="s">
        <v>672</v>
      </c>
      <c r="CX116" s="26"/>
      <c r="CY116" s="72">
        <f>+CT116</f>
        <v>25</v>
      </c>
      <c r="CZ116" s="72"/>
      <c r="DB116" s="26" t="s">
        <v>672</v>
      </c>
      <c r="DC116" s="26"/>
      <c r="DD116" s="72">
        <f>+CT116</f>
        <v>25</v>
      </c>
      <c r="DE116" s="72"/>
      <c r="DG116" s="26" t="s">
        <v>672</v>
      </c>
      <c r="DH116" s="26"/>
      <c r="DI116" s="72">
        <f>+CT116</f>
        <v>25</v>
      </c>
      <c r="DJ116" s="72"/>
      <c r="DK116" t="s">
        <v>817</v>
      </c>
      <c r="DL116" t="s">
        <v>682</v>
      </c>
      <c r="DM116" s="27">
        <f>1356.6+370</f>
        <v>1726.6</v>
      </c>
      <c r="DN116">
        <v>1726.6</v>
      </c>
      <c r="DP116" t="str">
        <f t="shared" si="165"/>
        <v>J15</v>
      </c>
      <c r="DQ116" t="str">
        <f t="shared" si="166"/>
        <v>Départ pour aéroport à 6h30 vol air asia krabi départ 7h55 arrivée 9h40</v>
      </c>
      <c r="DR116" s="27">
        <f t="shared" si="166"/>
        <v>1726.6</v>
      </c>
      <c r="DS116" s="27">
        <f t="shared" si="166"/>
        <v>1726.6</v>
      </c>
      <c r="DU116" t="str">
        <f t="shared" si="167"/>
        <v>J15</v>
      </c>
      <c r="DV116" t="str">
        <f t="shared" si="167"/>
        <v>Départ pour aéroport à 6h30 vol air asia krabi départ 7h55 arrivée 9h40</v>
      </c>
      <c r="DW116" s="27">
        <f t="shared" si="167"/>
        <v>1726.6</v>
      </c>
      <c r="DX116" s="27">
        <f t="shared" si="132"/>
        <v>1726.6</v>
      </c>
      <c r="DZ116" t="str">
        <f t="shared" si="168"/>
        <v>J15</v>
      </c>
      <c r="EA116" t="str">
        <f t="shared" si="168"/>
        <v>Départ pour aéroport à 6h30 vol air asia krabi départ 7h55 arrivée 9h40</v>
      </c>
      <c r="EB116" s="27">
        <f t="shared" si="168"/>
        <v>1726.6</v>
      </c>
      <c r="EC116" s="27">
        <f t="shared" si="133"/>
        <v>1726.6</v>
      </c>
      <c r="FS116" t="s">
        <v>860</v>
      </c>
      <c r="FU116" s="27">
        <v>1500</v>
      </c>
      <c r="FV116" s="27"/>
      <c r="FW116" t="str">
        <f t="shared" si="173"/>
        <v/>
      </c>
      <c r="FX116" t="str">
        <f t="shared" si="174"/>
        <v>Dîner Mékong crevettes sautantes + van</v>
      </c>
      <c r="FY116" s="27">
        <f t="shared" si="174"/>
        <v>0</v>
      </c>
      <c r="FZ116" s="27">
        <f t="shared" si="174"/>
        <v>1500</v>
      </c>
      <c r="GB116" t="str">
        <f t="shared" si="175"/>
        <v/>
      </c>
      <c r="GC116" t="str">
        <f t="shared" si="175"/>
        <v>Dîner Mékong crevettes sautantes + van</v>
      </c>
      <c r="GD116" s="27">
        <f t="shared" si="175"/>
        <v>0</v>
      </c>
      <c r="GE116" s="27">
        <f t="shared" si="136"/>
        <v>1500</v>
      </c>
      <c r="GG116" t="str">
        <f t="shared" si="176"/>
        <v/>
      </c>
      <c r="GH116" t="str">
        <f t="shared" si="176"/>
        <v>Dîner Mékong crevettes sautantes + van</v>
      </c>
      <c r="GI116" s="27">
        <f t="shared" si="176"/>
        <v>0</v>
      </c>
      <c r="GJ116" s="27">
        <f t="shared" si="137"/>
        <v>1500</v>
      </c>
      <c r="GL116" t="s">
        <v>333</v>
      </c>
      <c r="GN116" s="27">
        <v>0</v>
      </c>
      <c r="GP116" t="str">
        <f t="shared" si="177"/>
        <v/>
      </c>
      <c r="GQ116" t="str">
        <f t="shared" si="178"/>
        <v>Dîner Mékong crevettes sautantes</v>
      </c>
      <c r="GR116" s="27">
        <f t="shared" si="178"/>
        <v>0</v>
      </c>
      <c r="GS116" s="27">
        <f t="shared" si="178"/>
        <v>0</v>
      </c>
      <c r="GU116" t="str">
        <f t="shared" si="179"/>
        <v/>
      </c>
      <c r="GV116" t="str">
        <f t="shared" si="179"/>
        <v>Dîner Mékong crevettes sautantes</v>
      </c>
      <c r="GW116" s="27">
        <f t="shared" si="179"/>
        <v>0</v>
      </c>
      <c r="GX116" s="27">
        <f t="shared" si="138"/>
        <v>0</v>
      </c>
      <c r="GZ116" t="str">
        <f t="shared" si="180"/>
        <v/>
      </c>
      <c r="HA116" t="str">
        <f t="shared" si="180"/>
        <v>Dîner Mékong crevettes sautantes</v>
      </c>
      <c r="HB116" s="27">
        <f t="shared" si="180"/>
        <v>0</v>
      </c>
      <c r="HC116" s="27">
        <f t="shared" si="139"/>
        <v>0</v>
      </c>
      <c r="HE116" t="s">
        <v>861</v>
      </c>
      <c r="HF116" s="27">
        <v>1200</v>
      </c>
      <c r="HG116">
        <v>0</v>
      </c>
      <c r="HI116" t="str">
        <f t="shared" si="181"/>
        <v/>
      </c>
      <c r="HJ116" t="str">
        <f t="shared" si="182"/>
        <v>Ben guesthouse chiang rai</v>
      </c>
      <c r="HK116">
        <f t="shared" si="182"/>
        <v>1200</v>
      </c>
      <c r="HL116">
        <f t="shared" si="182"/>
        <v>0</v>
      </c>
      <c r="HN116" t="str">
        <f t="shared" si="183"/>
        <v/>
      </c>
      <c r="HO116" t="str">
        <f t="shared" si="183"/>
        <v>Ben guesthouse chiang rai</v>
      </c>
      <c r="HP116">
        <f t="shared" si="183"/>
        <v>1200</v>
      </c>
      <c r="HQ116">
        <f t="shared" si="140"/>
        <v>0</v>
      </c>
      <c r="HS116" t="str">
        <f t="shared" si="184"/>
        <v/>
      </c>
      <c r="HT116" t="str">
        <f t="shared" si="184"/>
        <v>Ben guesthouse chiang rai</v>
      </c>
      <c r="HU116">
        <f t="shared" si="184"/>
        <v>1200</v>
      </c>
      <c r="HV116">
        <f t="shared" si="141"/>
        <v>0</v>
      </c>
      <c r="HX116" t="s">
        <v>861</v>
      </c>
      <c r="HY116" s="27">
        <v>1200</v>
      </c>
      <c r="HZ116">
        <v>0</v>
      </c>
      <c r="IB116" t="str">
        <f t="shared" si="185"/>
        <v/>
      </c>
      <c r="IC116" t="str">
        <f t="shared" si="186"/>
        <v>Ben guesthouse chiang rai</v>
      </c>
      <c r="ID116">
        <f t="shared" si="186"/>
        <v>1200</v>
      </c>
      <c r="IE116">
        <f t="shared" si="186"/>
        <v>0</v>
      </c>
      <c r="IG116" t="str">
        <f t="shared" si="187"/>
        <v/>
      </c>
      <c r="IH116" t="str">
        <f t="shared" si="188"/>
        <v>Ben guesthouse chiang rai</v>
      </c>
      <c r="II116">
        <f t="shared" si="188"/>
        <v>1200</v>
      </c>
      <c r="IJ116">
        <f t="shared" si="188"/>
        <v>0</v>
      </c>
      <c r="IL116" t="str">
        <f t="shared" si="189"/>
        <v/>
      </c>
      <c r="IM116" t="str">
        <f t="shared" si="190"/>
        <v>Ben guesthouse chiang rai</v>
      </c>
      <c r="IN116">
        <f t="shared" si="190"/>
        <v>1200</v>
      </c>
      <c r="IO116">
        <f t="shared" si="190"/>
        <v>0</v>
      </c>
      <c r="IR116" t="s">
        <v>809</v>
      </c>
      <c r="IS116">
        <f t="shared" si="257"/>
        <v>1320</v>
      </c>
      <c r="IW116" s="27"/>
      <c r="JX116" s="26"/>
      <c r="JY116" s="26" t="s">
        <v>754</v>
      </c>
      <c r="JZ116" s="72">
        <f>+(JZ115*2)-JZ110</f>
        <v>3093.8076133333329</v>
      </c>
      <c r="KA116" s="27">
        <f t="shared" si="254"/>
        <v>119961.52048597646</v>
      </c>
      <c r="KB116" s="27"/>
      <c r="KD116" s="26"/>
      <c r="KE116" s="26" t="s">
        <v>754</v>
      </c>
      <c r="KF116" s="72">
        <f>+(KF115*2)-KF110</f>
        <v>2644.9928399999999</v>
      </c>
      <c r="KG116" s="27">
        <f>+KF116*$C$1</f>
        <v>102558.85381930981</v>
      </c>
      <c r="KJ116" s="26"/>
      <c r="KK116" s="26" t="s">
        <v>754</v>
      </c>
      <c r="KL116" s="72">
        <f>+(KL115*2)-KL110</f>
        <v>2204.7747333333336</v>
      </c>
      <c r="KM116" s="27"/>
      <c r="KP116" s="26"/>
      <c r="KQ116" s="26" t="s">
        <v>754</v>
      </c>
      <c r="KR116" s="72">
        <f>+(KR115*2)-KR110</f>
        <v>1764.5566266666669</v>
      </c>
      <c r="KS116" s="27"/>
      <c r="KV116" t="s">
        <v>427</v>
      </c>
      <c r="KX116" s="27">
        <v>3700</v>
      </c>
      <c r="KY116" s="27">
        <v>0</v>
      </c>
      <c r="KZ116" s="27"/>
      <c r="LB116" t="s">
        <v>686</v>
      </c>
      <c r="LD116" s="27">
        <f t="shared" si="255"/>
        <v>3700</v>
      </c>
      <c r="LE116" s="65">
        <f t="shared" si="255"/>
        <v>0</v>
      </c>
      <c r="LH116" t="str">
        <f t="shared" si="200"/>
        <v>hana lanta resort</v>
      </c>
      <c r="LJ116" s="27">
        <f t="shared" si="245"/>
        <v>3700</v>
      </c>
      <c r="LK116" s="65">
        <f t="shared" si="245"/>
        <v>0</v>
      </c>
      <c r="LN116" t="str">
        <f t="shared" si="201"/>
        <v>hana lanta resort</v>
      </c>
      <c r="LP116" s="27">
        <f t="shared" si="246"/>
        <v>3700</v>
      </c>
      <c r="LQ116" s="65">
        <f t="shared" si="246"/>
        <v>0</v>
      </c>
      <c r="LT116" s="25" t="s">
        <v>376</v>
      </c>
      <c r="LU116" s="27"/>
      <c r="LV116" s="27">
        <v>1800</v>
      </c>
      <c r="LW116" s="27">
        <v>0</v>
      </c>
      <c r="LX116" s="27" t="s">
        <v>555</v>
      </c>
      <c r="LZ116" t="str">
        <f t="shared" si="202"/>
        <v>Akha mud house</v>
      </c>
      <c r="MB116" s="27">
        <f t="shared" si="256"/>
        <v>1800</v>
      </c>
      <c r="MC116" s="65">
        <f t="shared" si="256"/>
        <v>0</v>
      </c>
      <c r="MF116" t="str">
        <f t="shared" si="203"/>
        <v>Akha mud house</v>
      </c>
      <c r="MH116" s="27">
        <f t="shared" si="247"/>
        <v>1800</v>
      </c>
      <c r="MI116" s="65">
        <f t="shared" si="247"/>
        <v>0</v>
      </c>
      <c r="ML116" t="str">
        <f t="shared" si="204"/>
        <v>Akha mud house</v>
      </c>
      <c r="MN116" s="27">
        <f t="shared" si="248"/>
        <v>1800</v>
      </c>
      <c r="MO116" s="65">
        <f t="shared" si="248"/>
        <v>0</v>
      </c>
      <c r="MP116" t="s">
        <v>817</v>
      </c>
      <c r="MQ116" t="s">
        <v>468</v>
      </c>
      <c r="MS116">
        <v>2400</v>
      </c>
      <c r="MV116" t="s">
        <v>817</v>
      </c>
      <c r="MW116" t="str">
        <f t="shared" si="205"/>
        <v>Eddy Elephant (8h30 à 17h)</v>
      </c>
      <c r="MY116" s="27">
        <f t="shared" si="206"/>
        <v>2400</v>
      </c>
      <c r="MZ116" s="65">
        <f t="shared" si="206"/>
        <v>0</v>
      </c>
      <c r="NB116" t="s">
        <v>817</v>
      </c>
      <c r="NC116" t="str">
        <f t="shared" si="207"/>
        <v>Eddy Elephant (8h30 à 17h)</v>
      </c>
      <c r="NE116" s="27">
        <f t="shared" si="208"/>
        <v>2400</v>
      </c>
      <c r="NF116" s="65">
        <f t="shared" si="208"/>
        <v>0</v>
      </c>
      <c r="NH116" t="s">
        <v>817</v>
      </c>
      <c r="NI116" t="str">
        <f t="shared" si="209"/>
        <v>Eddy Elephant (8h30 à 17h)</v>
      </c>
      <c r="NK116" s="27">
        <f t="shared" si="210"/>
        <v>2400</v>
      </c>
      <c r="NL116" s="65">
        <f t="shared" si="210"/>
        <v>0</v>
      </c>
      <c r="NM116" t="s">
        <v>832</v>
      </c>
      <c r="NN116" s="25" t="s">
        <v>784</v>
      </c>
      <c r="NQ116" s="27">
        <v>0</v>
      </c>
      <c r="NS116" t="s">
        <v>832</v>
      </c>
      <c r="NT116" t="str">
        <f t="shared" si="211"/>
        <v>orchir resort + diner G&amp;T</v>
      </c>
      <c r="NV116" s="27">
        <f t="shared" si="212"/>
        <v>0</v>
      </c>
      <c r="NW116" s="65">
        <f t="shared" si="212"/>
        <v>0</v>
      </c>
      <c r="NY116" t="s">
        <v>832</v>
      </c>
      <c r="NZ116" t="str">
        <f t="shared" si="213"/>
        <v>orchir resort + diner G&amp;T</v>
      </c>
      <c r="OB116" s="27">
        <f t="shared" si="214"/>
        <v>0</v>
      </c>
      <c r="OC116" s="65">
        <f t="shared" si="214"/>
        <v>0</v>
      </c>
      <c r="OE116" t="s">
        <v>832</v>
      </c>
      <c r="OF116" t="str">
        <f t="shared" si="215"/>
        <v>orchir resort + diner G&amp;T</v>
      </c>
      <c r="OH116" s="27">
        <f t="shared" si="216"/>
        <v>0</v>
      </c>
      <c r="OI116" s="65">
        <f t="shared" si="216"/>
        <v>0</v>
      </c>
      <c r="OL116" s="26" t="s">
        <v>672</v>
      </c>
      <c r="OM116" s="26"/>
      <c r="ON116" s="26" t="s">
        <v>25</v>
      </c>
      <c r="OO116" s="72">
        <v>120</v>
      </c>
      <c r="OR116" s="26" t="s">
        <v>672</v>
      </c>
      <c r="OS116" s="26"/>
      <c r="OT116" s="26" t="s">
        <v>25</v>
      </c>
      <c r="OU116" s="72">
        <v>120</v>
      </c>
      <c r="OX116" s="26" t="s">
        <v>672</v>
      </c>
      <c r="OY116" s="26"/>
      <c r="OZ116" s="26" t="s">
        <v>25</v>
      </c>
      <c r="PA116" s="72">
        <v>120</v>
      </c>
      <c r="PD116" s="26" t="s">
        <v>672</v>
      </c>
      <c r="PE116" s="26"/>
      <c r="PF116" s="26" t="s">
        <v>25</v>
      </c>
      <c r="PG116" s="72">
        <v>120</v>
      </c>
      <c r="PJ116" s="26" t="s">
        <v>713</v>
      </c>
      <c r="PK116" s="26"/>
      <c r="PL116" s="72">
        <f>+(PM114/PM112*2)-PL117</f>
        <v>1407.2986475</v>
      </c>
      <c r="PM116" s="26" t="s">
        <v>25</v>
      </c>
      <c r="PP116" s="26" t="s">
        <v>713</v>
      </c>
      <c r="PQ116" s="26"/>
      <c r="PR116" s="72">
        <f>+(PS114/PS112*2)-PR117</f>
        <v>1534.2907566666665</v>
      </c>
      <c r="PS116" s="26" t="s">
        <v>25</v>
      </c>
      <c r="PV116" s="26" t="s">
        <v>713</v>
      </c>
      <c r="PW116" s="26"/>
      <c r="PX116" s="72">
        <f>+(PY114/PY112*2)-PX117</f>
        <v>1878.5399750000001</v>
      </c>
      <c r="PY116" s="26" t="s">
        <v>25</v>
      </c>
      <c r="QB116" s="26" t="s">
        <v>713</v>
      </c>
      <c r="QC116" s="26"/>
      <c r="QD116" s="72">
        <f>+(QE114/QE112*2)-QD117</f>
        <v>2911.2876300000003</v>
      </c>
      <c r="QE116" s="26" t="s">
        <v>25</v>
      </c>
      <c r="QH116" s="26" t="s">
        <v>654</v>
      </c>
      <c r="QI116" s="26"/>
      <c r="QJ116" s="72">
        <v>0</v>
      </c>
      <c r="QN116" s="26" t="s">
        <v>654</v>
      </c>
      <c r="QO116" s="26"/>
      <c r="QP116" s="72">
        <v>0</v>
      </c>
      <c r="QT116" s="26" t="s">
        <v>654</v>
      </c>
      <c r="QU116" s="26"/>
      <c r="QV116" s="72">
        <v>0</v>
      </c>
      <c r="QZ116" s="26" t="s">
        <v>654</v>
      </c>
      <c r="RA116" s="26"/>
      <c r="RB116" s="72">
        <v>0</v>
      </c>
      <c r="RD116" t="s">
        <v>862</v>
      </c>
      <c r="RE116">
        <v>300</v>
      </c>
      <c r="RF116">
        <v>1700</v>
      </c>
      <c r="RI116" t="str">
        <f t="shared" si="234"/>
        <v>départ 8h pour maha sawat</v>
      </c>
      <c r="RJ116">
        <f t="shared" si="234"/>
        <v>300</v>
      </c>
      <c r="RK116">
        <f t="shared" si="234"/>
        <v>1700</v>
      </c>
      <c r="RN116" t="str">
        <f t="shared" si="235"/>
        <v>départ 8h pour maha sawat</v>
      </c>
      <c r="RO116">
        <f t="shared" si="235"/>
        <v>300</v>
      </c>
      <c r="RP116">
        <f t="shared" si="235"/>
        <v>1700</v>
      </c>
      <c r="RS116" t="str">
        <f t="shared" si="236"/>
        <v>départ 8h pour maha sawat</v>
      </c>
      <c r="RT116">
        <f t="shared" si="236"/>
        <v>300</v>
      </c>
      <c r="RU116">
        <f t="shared" si="236"/>
        <v>1700</v>
      </c>
      <c r="RW116" t="s">
        <v>726</v>
      </c>
      <c r="RX116">
        <v>1800</v>
      </c>
      <c r="RY116" s="27"/>
      <c r="SA116">
        <f t="shared" si="237"/>
        <v>0</v>
      </c>
      <c r="SB116" t="str">
        <f t="shared" si="237"/>
        <v>Slive hotel - dîner à surin</v>
      </c>
      <c r="SC116">
        <f t="shared" si="237"/>
        <v>1800</v>
      </c>
      <c r="SD116">
        <f t="shared" si="237"/>
        <v>0</v>
      </c>
      <c r="SF116">
        <f t="shared" si="238"/>
        <v>0</v>
      </c>
      <c r="SG116" t="str">
        <f t="shared" si="238"/>
        <v>Slive hotel - dîner à surin</v>
      </c>
      <c r="SH116">
        <f t="shared" si="238"/>
        <v>1800</v>
      </c>
      <c r="SI116">
        <f t="shared" si="238"/>
        <v>0</v>
      </c>
      <c r="SK116">
        <f t="shared" si="239"/>
        <v>0</v>
      </c>
      <c r="SL116" t="str">
        <f t="shared" si="239"/>
        <v>Slive hotel - dîner à surin</v>
      </c>
      <c r="SM116">
        <f t="shared" si="239"/>
        <v>1800</v>
      </c>
      <c r="SN116">
        <f t="shared" si="239"/>
        <v>0</v>
      </c>
      <c r="SQ116" t="s">
        <v>817</v>
      </c>
      <c r="SR116" t="s">
        <v>556</v>
      </c>
      <c r="SS116" s="27"/>
      <c r="ST116" s="27"/>
      <c r="SV116" t="s">
        <v>817</v>
      </c>
      <c r="SW116" t="str">
        <f t="shared" si="240"/>
        <v>Départ à 8h pour les caves du château de Loei</v>
      </c>
      <c r="SX116">
        <f t="shared" si="240"/>
        <v>0</v>
      </c>
      <c r="SY116">
        <f t="shared" si="240"/>
        <v>0</v>
      </c>
      <c r="TA116" t="s">
        <v>817</v>
      </c>
      <c r="TB116" t="str">
        <f t="shared" si="241"/>
        <v>Départ à 8h pour les caves du château de Loei</v>
      </c>
      <c r="TC116">
        <f t="shared" si="241"/>
        <v>0</v>
      </c>
      <c r="TD116">
        <f t="shared" si="241"/>
        <v>0</v>
      </c>
      <c r="TF116" t="s">
        <v>817</v>
      </c>
      <c r="TG116" t="str">
        <f t="shared" si="242"/>
        <v>Départ à 8h pour les caves du château de Loei</v>
      </c>
      <c r="TH116">
        <f t="shared" si="242"/>
        <v>0</v>
      </c>
      <c r="TI116">
        <f t="shared" si="242"/>
        <v>0</v>
      </c>
    </row>
    <row r="117" spans="9:529" x14ac:dyDescent="0.25"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I117" s="27"/>
      <c r="AJ117" s="27"/>
      <c r="AK117" s="25"/>
      <c r="BE117" t="s">
        <v>427</v>
      </c>
      <c r="BF117">
        <v>3700</v>
      </c>
      <c r="BG117">
        <v>0</v>
      </c>
      <c r="BH117" s="65"/>
      <c r="BI117" t="str">
        <f t="shared" si="149"/>
        <v/>
      </c>
      <c r="BJ117" t="str">
        <f t="shared" si="150"/>
        <v>Lanta miami resort</v>
      </c>
      <c r="BK117" s="27">
        <f t="shared" si="150"/>
        <v>3700</v>
      </c>
      <c r="BL117" s="27">
        <f t="shared" si="150"/>
        <v>0</v>
      </c>
      <c r="BM117" s="27"/>
      <c r="BN117" t="str">
        <f t="shared" si="151"/>
        <v/>
      </c>
      <c r="BO117" t="str">
        <f t="shared" si="151"/>
        <v>Lanta miami resort</v>
      </c>
      <c r="BP117" s="27">
        <f t="shared" si="151"/>
        <v>3700</v>
      </c>
      <c r="BQ117" s="27">
        <f t="shared" si="129"/>
        <v>0</v>
      </c>
      <c r="BR117" s="27"/>
      <c r="BS117" s="27" t="str">
        <f t="shared" si="152"/>
        <v/>
      </c>
      <c r="BT117" t="str">
        <f t="shared" si="152"/>
        <v>Lanta miami resort</v>
      </c>
      <c r="BU117" s="27">
        <f t="shared" si="152"/>
        <v>3700</v>
      </c>
      <c r="BV117" s="27">
        <f t="shared" si="130"/>
        <v>0</v>
      </c>
      <c r="BX117" t="s">
        <v>448</v>
      </c>
      <c r="BZ117" s="27">
        <v>0</v>
      </c>
      <c r="CA117" s="65"/>
      <c r="CB117" t="str">
        <f t="shared" si="153"/>
        <v/>
      </c>
      <c r="CC117" t="str">
        <f t="shared" si="154"/>
        <v>Déjeuner à l'hôtel</v>
      </c>
      <c r="CD117" s="27">
        <f t="shared" si="154"/>
        <v>0</v>
      </c>
      <c r="CE117" s="27">
        <f t="shared" si="154"/>
        <v>0</v>
      </c>
      <c r="CF117" s="27"/>
      <c r="CG117" t="str">
        <f t="shared" si="155"/>
        <v/>
      </c>
      <c r="CH117" t="str">
        <f t="shared" si="155"/>
        <v>Déjeuner à l'hôtel</v>
      </c>
      <c r="CI117" s="27">
        <f t="shared" si="156"/>
        <v>0</v>
      </c>
      <c r="CJ117" s="27">
        <f t="shared" si="157"/>
        <v>0</v>
      </c>
      <c r="CK117" s="27"/>
      <c r="CL117" t="str">
        <f t="shared" si="158"/>
        <v/>
      </c>
      <c r="CM117" t="str">
        <f t="shared" si="158"/>
        <v>Déjeuner à l'hôtel</v>
      </c>
      <c r="CN117" s="27">
        <f t="shared" si="158"/>
        <v>0</v>
      </c>
      <c r="CO117" s="27">
        <f t="shared" si="131"/>
        <v>0</v>
      </c>
      <c r="CP117" s="27"/>
      <c r="CR117" s="26" t="s">
        <v>681</v>
      </c>
      <c r="CS117" s="26"/>
      <c r="CT117" s="26">
        <v>8</v>
      </c>
      <c r="CU117" s="65"/>
      <c r="CW117" s="26" t="s">
        <v>681</v>
      </c>
      <c r="CX117" s="26"/>
      <c r="CY117" s="26">
        <v>6</v>
      </c>
      <c r="CZ117" s="26"/>
      <c r="DB117" s="26" t="s">
        <v>681</v>
      </c>
      <c r="DC117" s="26"/>
      <c r="DD117" s="26">
        <v>4</v>
      </c>
      <c r="DE117" s="26"/>
      <c r="DG117" s="26" t="s">
        <v>681</v>
      </c>
      <c r="DH117" s="26"/>
      <c r="DI117" s="26">
        <v>2</v>
      </c>
      <c r="DJ117" s="26"/>
      <c r="DL117" t="s">
        <v>863</v>
      </c>
      <c r="DM117" s="27">
        <v>0</v>
      </c>
      <c r="DN117" s="27">
        <v>2500</v>
      </c>
      <c r="DP117" t="str">
        <f t="shared" si="165"/>
        <v/>
      </c>
      <c r="DQ117" t="str">
        <f t="shared" si="166"/>
        <v>Ferry + taxi pour D Muang + picking jusuq'à l'hôtel (AR) - départ ferry à 12h00 arrivée hôtel 15h</v>
      </c>
      <c r="DR117" s="27">
        <f t="shared" si="166"/>
        <v>0</v>
      </c>
      <c r="DS117" s="27">
        <f t="shared" si="166"/>
        <v>2500</v>
      </c>
      <c r="DU117" t="str">
        <f t="shared" si="167"/>
        <v/>
      </c>
      <c r="DV117" t="str">
        <f t="shared" si="167"/>
        <v>Ferry + taxi pour D Muang + picking jusuq'à l'hôtel (AR) - départ ferry à 12h00 arrivée hôtel 15h</v>
      </c>
      <c r="DW117" s="27">
        <f t="shared" si="167"/>
        <v>0</v>
      </c>
      <c r="DX117" s="27">
        <f t="shared" si="132"/>
        <v>2500</v>
      </c>
      <c r="DZ117" t="str">
        <f t="shared" si="168"/>
        <v/>
      </c>
      <c r="EA117" t="str">
        <f t="shared" si="168"/>
        <v>Ferry + taxi pour D Muang + picking jusuq'à l'hôtel (AR) - départ ferry à 12h00 arrivée hôtel 15h</v>
      </c>
      <c r="EB117" s="27">
        <f t="shared" si="168"/>
        <v>0</v>
      </c>
      <c r="EC117" s="27">
        <f t="shared" si="133"/>
        <v>2500</v>
      </c>
      <c r="EZ117" s="26" t="s">
        <v>654</v>
      </c>
      <c r="FA117" s="26"/>
      <c r="FB117" s="72">
        <v>0</v>
      </c>
      <c r="FE117" s="26" t="s">
        <v>654</v>
      </c>
      <c r="FF117" s="26"/>
      <c r="FG117" s="72">
        <f>+FB117</f>
        <v>0</v>
      </c>
      <c r="FJ117" s="26" t="s">
        <v>654</v>
      </c>
      <c r="FK117" s="26"/>
      <c r="FL117" s="72">
        <f>+FG117</f>
        <v>0</v>
      </c>
      <c r="FO117" s="26" t="s">
        <v>654</v>
      </c>
      <c r="FP117" s="26"/>
      <c r="FQ117" s="72">
        <f>+FL117</f>
        <v>0</v>
      </c>
      <c r="FS117" t="s">
        <v>484</v>
      </c>
      <c r="FT117" s="27">
        <v>1200</v>
      </c>
      <c r="FW117" t="str">
        <f t="shared" si="173"/>
        <v/>
      </c>
      <c r="FX117" t="str">
        <f t="shared" si="174"/>
        <v>Park and pool resort</v>
      </c>
      <c r="FY117" s="27">
        <f t="shared" si="174"/>
        <v>1200</v>
      </c>
      <c r="FZ117" s="27">
        <f t="shared" si="174"/>
        <v>0</v>
      </c>
      <c r="GB117" t="str">
        <f t="shared" si="175"/>
        <v/>
      </c>
      <c r="GC117" t="str">
        <f t="shared" si="175"/>
        <v>Park and pool resort</v>
      </c>
      <c r="GD117" s="27">
        <f t="shared" si="175"/>
        <v>1200</v>
      </c>
      <c r="GE117" s="27">
        <f t="shared" si="136"/>
        <v>0</v>
      </c>
      <c r="GG117" t="str">
        <f t="shared" si="176"/>
        <v/>
      </c>
      <c r="GH117" t="str">
        <f t="shared" si="176"/>
        <v>Park and pool resort</v>
      </c>
      <c r="GI117" s="27">
        <f t="shared" si="176"/>
        <v>1200</v>
      </c>
      <c r="GJ117" s="27">
        <f t="shared" si="137"/>
        <v>0</v>
      </c>
      <c r="GL117" t="s">
        <v>484</v>
      </c>
      <c r="GM117" s="27">
        <v>1200</v>
      </c>
      <c r="GP117" t="str">
        <f t="shared" si="177"/>
        <v/>
      </c>
      <c r="GQ117" t="str">
        <f t="shared" si="178"/>
        <v>Park and pool resort</v>
      </c>
      <c r="GR117" s="27">
        <f t="shared" si="178"/>
        <v>1200</v>
      </c>
      <c r="GS117" s="27">
        <f t="shared" si="178"/>
        <v>0</v>
      </c>
      <c r="GU117" t="str">
        <f t="shared" si="179"/>
        <v/>
      </c>
      <c r="GV117" t="str">
        <f t="shared" si="179"/>
        <v>Park and pool resort</v>
      </c>
      <c r="GW117" s="27">
        <f t="shared" si="179"/>
        <v>1200</v>
      </c>
      <c r="GX117" s="27">
        <f t="shared" si="138"/>
        <v>0</v>
      </c>
      <c r="GZ117" t="str">
        <f t="shared" si="180"/>
        <v/>
      </c>
      <c r="HA117" t="str">
        <f t="shared" si="180"/>
        <v>Park and pool resort</v>
      </c>
      <c r="HB117" s="27">
        <f t="shared" si="180"/>
        <v>1200</v>
      </c>
      <c r="HC117" s="27">
        <f t="shared" si="139"/>
        <v>0</v>
      </c>
      <c r="HD117" t="s">
        <v>828</v>
      </c>
      <c r="HE117" t="s">
        <v>864</v>
      </c>
      <c r="HF117" s="27">
        <v>150</v>
      </c>
      <c r="HG117">
        <v>0</v>
      </c>
      <c r="HI117" t="str">
        <f t="shared" si="181"/>
        <v>J16</v>
      </c>
      <c r="HJ117" t="str">
        <f t="shared" si="182"/>
        <v>9h départ de l'hôtel pour visite du temple blanc</v>
      </c>
      <c r="HK117">
        <f t="shared" si="182"/>
        <v>150</v>
      </c>
      <c r="HL117">
        <f t="shared" si="182"/>
        <v>0</v>
      </c>
      <c r="HN117" t="str">
        <f t="shared" si="183"/>
        <v>J16</v>
      </c>
      <c r="HO117" t="str">
        <f t="shared" si="183"/>
        <v>9h départ de l'hôtel pour visite du temple blanc</v>
      </c>
      <c r="HP117">
        <f t="shared" si="183"/>
        <v>150</v>
      </c>
      <c r="HQ117">
        <f t="shared" si="140"/>
        <v>0</v>
      </c>
      <c r="HS117" t="str">
        <f t="shared" si="184"/>
        <v>J16</v>
      </c>
      <c r="HT117" t="str">
        <f t="shared" si="184"/>
        <v>9h départ de l'hôtel pour visite du temple blanc</v>
      </c>
      <c r="HU117">
        <f t="shared" si="184"/>
        <v>150</v>
      </c>
      <c r="HV117">
        <f t="shared" si="141"/>
        <v>0</v>
      </c>
      <c r="HW117" t="s">
        <v>828</v>
      </c>
      <c r="HX117" t="s">
        <v>864</v>
      </c>
      <c r="HY117" s="27">
        <v>150</v>
      </c>
      <c r="HZ117">
        <v>0</v>
      </c>
      <c r="IB117" t="str">
        <f t="shared" si="185"/>
        <v>J16</v>
      </c>
      <c r="IC117" t="str">
        <f t="shared" si="186"/>
        <v>9h départ de l'hôtel pour visite du temple blanc</v>
      </c>
      <c r="ID117">
        <f t="shared" si="186"/>
        <v>150</v>
      </c>
      <c r="IE117">
        <f t="shared" si="186"/>
        <v>0</v>
      </c>
      <c r="IG117" t="str">
        <f t="shared" si="187"/>
        <v>J16</v>
      </c>
      <c r="IH117" t="str">
        <f t="shared" si="188"/>
        <v>9h départ de l'hôtel pour visite du temple blanc</v>
      </c>
      <c r="II117">
        <f t="shared" si="188"/>
        <v>150</v>
      </c>
      <c r="IJ117">
        <f t="shared" si="188"/>
        <v>0</v>
      </c>
      <c r="IL117" t="str">
        <f t="shared" si="189"/>
        <v>J16</v>
      </c>
      <c r="IM117" t="str">
        <f t="shared" si="190"/>
        <v>9h départ de l'hôtel pour visite du temple blanc</v>
      </c>
      <c r="IN117">
        <f t="shared" si="190"/>
        <v>150</v>
      </c>
      <c r="IO117">
        <f t="shared" si="190"/>
        <v>0</v>
      </c>
      <c r="IR117" t="s">
        <v>815</v>
      </c>
      <c r="IS117">
        <f t="shared" si="257"/>
        <v>1320</v>
      </c>
      <c r="IV117" s="27"/>
      <c r="IW117" s="27"/>
      <c r="JX117" s="26" t="s">
        <v>769</v>
      </c>
      <c r="JY117" s="26" t="s">
        <v>748</v>
      </c>
      <c r="JZ117" s="72">
        <f>+(KA103/4)+(($JZ$125)/4)+(JZ110/2)</f>
        <v>2634.22001</v>
      </c>
      <c r="KA117" s="27">
        <f t="shared" si="254"/>
        <v>102141.14036448236</v>
      </c>
      <c r="KD117" s="26" t="s">
        <v>769</v>
      </c>
      <c r="KE117" s="26" t="s">
        <v>748</v>
      </c>
      <c r="KF117" s="72">
        <f>+(KG103/4)+(($JZ$125)/4)+(KF110/2)</f>
        <v>2297.6089299999999</v>
      </c>
      <c r="KG117" s="27"/>
      <c r="KJ117" s="26" t="s">
        <v>769</v>
      </c>
      <c r="KK117" s="26" t="s">
        <v>748</v>
      </c>
      <c r="KL117" s="72">
        <f>+(KM103/4)+(($JZ$125)/4)+(KL110/2)</f>
        <v>1967.44535</v>
      </c>
      <c r="KM117" s="27">
        <f>+KL117*$C$1</f>
        <v>76287.140364482359</v>
      </c>
      <c r="KP117" s="26" t="s">
        <v>769</v>
      </c>
      <c r="KQ117" s="26" t="s">
        <v>748</v>
      </c>
      <c r="KR117" s="72">
        <f>+(KS103/4)+(($JZ$125)/4)+(KR110/2)</f>
        <v>1637.2817699999998</v>
      </c>
      <c r="KS117" s="27"/>
      <c r="KV117" s="25" t="s">
        <v>382</v>
      </c>
      <c r="KW117" s="25"/>
      <c r="KX117" s="27"/>
      <c r="KY117" s="27">
        <v>0</v>
      </c>
      <c r="KZ117" s="27"/>
      <c r="LB117" s="25" t="s">
        <v>382</v>
      </c>
      <c r="LC117" s="25"/>
      <c r="LD117" s="27">
        <f t="shared" si="255"/>
        <v>0</v>
      </c>
      <c r="LE117" s="65">
        <f t="shared" si="255"/>
        <v>0</v>
      </c>
      <c r="LH117" t="str">
        <f t="shared" si="200"/>
        <v>Dîner à l'hôtel</v>
      </c>
      <c r="LI117" s="25"/>
      <c r="LJ117" s="27">
        <f t="shared" si="245"/>
        <v>0</v>
      </c>
      <c r="LK117" s="65">
        <f t="shared" si="245"/>
        <v>0</v>
      </c>
      <c r="LN117" t="str">
        <f t="shared" si="201"/>
        <v>Dîner à l'hôtel</v>
      </c>
      <c r="LO117" s="25"/>
      <c r="LP117" s="27">
        <f t="shared" si="246"/>
        <v>0</v>
      </c>
      <c r="LQ117" s="65">
        <f t="shared" si="246"/>
        <v>0</v>
      </c>
      <c r="LT117" s="25" t="s">
        <v>382</v>
      </c>
      <c r="LU117" s="27"/>
      <c r="LV117" s="27"/>
      <c r="LW117" s="27">
        <v>0</v>
      </c>
      <c r="LX117" s="27"/>
      <c r="LZ117" t="str">
        <f t="shared" si="202"/>
        <v>Dîner à l'hôtel</v>
      </c>
      <c r="MB117" s="27">
        <f t="shared" si="256"/>
        <v>0</v>
      </c>
      <c r="MC117" s="65">
        <f t="shared" si="256"/>
        <v>0</v>
      </c>
      <c r="MF117" t="str">
        <f t="shared" si="203"/>
        <v>Dîner à l'hôtel</v>
      </c>
      <c r="MH117" s="27">
        <f t="shared" si="247"/>
        <v>0</v>
      </c>
      <c r="MI117" s="65">
        <f t="shared" si="247"/>
        <v>0</v>
      </c>
      <c r="ML117" t="str">
        <f t="shared" si="204"/>
        <v>Dîner à l'hôtel</v>
      </c>
      <c r="MN117" s="27">
        <f t="shared" si="248"/>
        <v>0</v>
      </c>
      <c r="MO117" s="65">
        <f t="shared" si="248"/>
        <v>0</v>
      </c>
      <c r="MQ117" t="s">
        <v>251</v>
      </c>
      <c r="MS117" s="27">
        <v>1600</v>
      </c>
      <c r="MT117" s="27">
        <v>0</v>
      </c>
      <c r="MW117" t="str">
        <f t="shared" si="205"/>
        <v>naview @prasingh</v>
      </c>
      <c r="MY117" s="27">
        <f t="shared" si="206"/>
        <v>1600</v>
      </c>
      <c r="MZ117" s="65">
        <f t="shared" si="206"/>
        <v>0</v>
      </c>
      <c r="NC117" t="str">
        <f t="shared" si="207"/>
        <v>naview @prasingh</v>
      </c>
      <c r="NE117" s="27">
        <f t="shared" si="208"/>
        <v>1600</v>
      </c>
      <c r="NF117" s="65">
        <f t="shared" si="208"/>
        <v>0</v>
      </c>
      <c r="NI117" t="str">
        <f t="shared" si="209"/>
        <v>naview @prasingh</v>
      </c>
      <c r="NK117" s="27">
        <f t="shared" si="210"/>
        <v>1600</v>
      </c>
      <c r="NL117" s="65">
        <f t="shared" si="210"/>
        <v>0</v>
      </c>
      <c r="NN117" t="s">
        <v>238</v>
      </c>
      <c r="NP117" s="27"/>
      <c r="NQ117" s="65">
        <v>0</v>
      </c>
      <c r="NT117" t="str">
        <f t="shared" si="211"/>
        <v>Navette ar orchid-aeroport</v>
      </c>
      <c r="NV117" s="27">
        <f t="shared" si="212"/>
        <v>0</v>
      </c>
      <c r="NW117" s="65">
        <f t="shared" si="212"/>
        <v>0</v>
      </c>
      <c r="NZ117" t="str">
        <f t="shared" si="213"/>
        <v>Navette ar orchid-aeroport</v>
      </c>
      <c r="OB117" s="27">
        <f t="shared" si="214"/>
        <v>0</v>
      </c>
      <c r="OC117" s="65">
        <f t="shared" si="214"/>
        <v>0</v>
      </c>
      <c r="OF117" t="str">
        <f t="shared" si="215"/>
        <v>Navette ar orchid-aeroport</v>
      </c>
      <c r="OH117" s="27">
        <f t="shared" si="216"/>
        <v>0</v>
      </c>
      <c r="OI117" s="65">
        <f t="shared" si="216"/>
        <v>0</v>
      </c>
      <c r="OL117" s="26" t="s">
        <v>681</v>
      </c>
      <c r="OM117" s="26"/>
      <c r="ON117" s="26"/>
      <c r="OO117" s="26">
        <v>8</v>
      </c>
      <c r="OR117" s="26" t="s">
        <v>681</v>
      </c>
      <c r="OS117" s="26"/>
      <c r="OT117" s="26"/>
      <c r="OU117" s="26">
        <v>6</v>
      </c>
      <c r="OX117" s="26" t="s">
        <v>681</v>
      </c>
      <c r="OY117" s="26"/>
      <c r="OZ117" s="26"/>
      <c r="PA117" s="26">
        <v>4</v>
      </c>
      <c r="PD117" s="26" t="s">
        <v>681</v>
      </c>
      <c r="PE117" s="26"/>
      <c r="PF117" s="26"/>
      <c r="PG117" s="26">
        <v>2</v>
      </c>
      <c r="PJ117" s="26" t="s">
        <v>720</v>
      </c>
      <c r="PK117" s="26"/>
      <c r="PL117" s="72">
        <f>+(+PL97+PL88+PL79+PL75+PL69+PL62+PL56+PL49+PL42+PL31+PL24)/$C$1</f>
        <v>333.7226</v>
      </c>
      <c r="PM117" s="26"/>
      <c r="PP117" s="26" t="s">
        <v>720</v>
      </c>
      <c r="PQ117" s="26"/>
      <c r="PR117" s="72">
        <f>+(+PR97+PR88+PR79+PR75+PR69+PR62+PR56+PR49+PR42+PR31+PR24)/$C$1</f>
        <v>333.7226</v>
      </c>
      <c r="PS117" s="26"/>
      <c r="PV117" s="26" t="s">
        <v>720</v>
      </c>
      <c r="PW117" s="26"/>
      <c r="PX117" s="72">
        <f>+(+PX97+PX88+PX79+PX75+PX69+PX62+PX56+PX49+PX42+PX31+PX24)/$C$1</f>
        <v>333.7226</v>
      </c>
      <c r="PY117" s="26"/>
      <c r="QB117" s="26" t="s">
        <v>720</v>
      </c>
      <c r="QC117" s="26"/>
      <c r="QD117" s="72">
        <f>+(+QD97+QD88+QD79+QD75+QD69+QD62+QD56+QD49+QD42+QD31+QD24)/$C$1</f>
        <v>333.7226</v>
      </c>
      <c r="QE117" s="26"/>
      <c r="QH117" s="26" t="s">
        <v>663</v>
      </c>
      <c r="QI117" s="26" t="s">
        <v>25</v>
      </c>
      <c r="QJ117" s="72">
        <f>+QJ116+QJ114+(QI125*QJ119)+(QI124*(QJ119/2))</f>
        <v>7101.3022899999996</v>
      </c>
      <c r="QN117" s="26" t="s">
        <v>663</v>
      </c>
      <c r="QO117" s="26" t="s">
        <v>25</v>
      </c>
      <c r="QP117" s="72">
        <f>+QP116+QP114+(QO125*QP119)+(QO124*(QP119/2))</f>
        <v>5932.2931699999999</v>
      </c>
      <c r="QT117" s="26" t="s">
        <v>663</v>
      </c>
      <c r="QU117" s="26" t="s">
        <v>25</v>
      </c>
      <c r="QV117" s="72">
        <f>+QV116+QV114+(QU125*QV119)+(QU124*(QV119/2))</f>
        <v>4914.9292500000001</v>
      </c>
      <c r="QZ117" s="26" t="s">
        <v>663</v>
      </c>
      <c r="RA117" s="26" t="s">
        <v>25</v>
      </c>
      <c r="RB117" s="72">
        <f>+RB116+RB114+(RA125*RB119)+(RA124*(RB119/2))</f>
        <v>3906.8497299999999</v>
      </c>
      <c r="RD117" t="s">
        <v>298</v>
      </c>
      <c r="RI117" t="str">
        <f t="shared" si="234"/>
        <v>Déjeuner sur place</v>
      </c>
      <c r="RJ117">
        <f t="shared" si="234"/>
        <v>0</v>
      </c>
      <c r="RK117">
        <f t="shared" si="234"/>
        <v>0</v>
      </c>
      <c r="RN117" t="str">
        <f t="shared" si="235"/>
        <v>Déjeuner sur place</v>
      </c>
      <c r="RO117">
        <f t="shared" si="235"/>
        <v>0</v>
      </c>
      <c r="RP117">
        <f t="shared" si="235"/>
        <v>0</v>
      </c>
      <c r="RS117" t="str">
        <f t="shared" si="236"/>
        <v>Déjeuner sur place</v>
      </c>
      <c r="RT117">
        <f t="shared" si="236"/>
        <v>0</v>
      </c>
      <c r="RU117">
        <f t="shared" si="236"/>
        <v>0</v>
      </c>
      <c r="RW117" t="s">
        <v>708</v>
      </c>
      <c r="RX117" s="27"/>
      <c r="RY117" s="27"/>
      <c r="SA117">
        <f t="shared" si="237"/>
        <v>0</v>
      </c>
      <c r="SB117" t="str">
        <f t="shared" si="237"/>
        <v>Dîner au village</v>
      </c>
      <c r="SC117">
        <f t="shared" si="237"/>
        <v>0</v>
      </c>
      <c r="SD117">
        <f t="shared" si="237"/>
        <v>0</v>
      </c>
      <c r="SF117">
        <f t="shared" si="238"/>
        <v>0</v>
      </c>
      <c r="SG117" t="str">
        <f t="shared" si="238"/>
        <v>Dîner au village</v>
      </c>
      <c r="SH117">
        <f t="shared" si="238"/>
        <v>0</v>
      </c>
      <c r="SI117">
        <f t="shared" si="238"/>
        <v>0</v>
      </c>
      <c r="SK117">
        <f t="shared" si="239"/>
        <v>0</v>
      </c>
      <c r="SL117" t="str">
        <f t="shared" si="239"/>
        <v>Dîner au village</v>
      </c>
      <c r="SM117">
        <f t="shared" si="239"/>
        <v>0</v>
      </c>
      <c r="SN117">
        <f t="shared" si="239"/>
        <v>0</v>
      </c>
      <c r="SR117" t="s">
        <v>562</v>
      </c>
      <c r="SS117" s="27"/>
      <c r="ST117" s="65"/>
      <c r="SW117" t="str">
        <f t="shared" si="240"/>
        <v>Visite de 8h30 à 10h</v>
      </c>
      <c r="SX117">
        <f t="shared" si="240"/>
        <v>0</v>
      </c>
      <c r="SY117">
        <f t="shared" si="240"/>
        <v>0</v>
      </c>
      <c r="TB117" t="str">
        <f t="shared" si="241"/>
        <v>Visite de 8h30 à 10h</v>
      </c>
      <c r="TC117">
        <f t="shared" si="241"/>
        <v>0</v>
      </c>
      <c r="TD117">
        <f t="shared" si="241"/>
        <v>0</v>
      </c>
      <c r="TG117" t="str">
        <f t="shared" si="242"/>
        <v>Visite de 8h30 à 10h</v>
      </c>
      <c r="TH117">
        <f t="shared" si="242"/>
        <v>0</v>
      </c>
      <c r="TI117">
        <f t="shared" si="242"/>
        <v>0</v>
      </c>
    </row>
    <row r="118" spans="9:529" x14ac:dyDescent="0.25"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I118" s="27"/>
      <c r="AJ118" s="27"/>
      <c r="AK118" s="25"/>
      <c r="BD118" t="s">
        <v>832</v>
      </c>
      <c r="BE118" t="s">
        <v>440</v>
      </c>
      <c r="BF118">
        <v>0</v>
      </c>
      <c r="BG118">
        <v>0</v>
      </c>
      <c r="BI118" t="str">
        <f t="shared" si="149"/>
        <v>J17</v>
      </c>
      <c r="BJ118" t="str">
        <f t="shared" si="150"/>
        <v>Activités à la carte payables à part (voir desc.)</v>
      </c>
      <c r="BK118" s="27">
        <f t="shared" si="150"/>
        <v>0</v>
      </c>
      <c r="BL118" s="27">
        <f t="shared" si="150"/>
        <v>0</v>
      </c>
      <c r="BN118" t="str">
        <f t="shared" si="151"/>
        <v>J17</v>
      </c>
      <c r="BO118" t="str">
        <f t="shared" si="151"/>
        <v>Activités à la carte payables à part (voir desc.)</v>
      </c>
      <c r="BP118" s="27">
        <f t="shared" si="151"/>
        <v>0</v>
      </c>
      <c r="BQ118" s="27">
        <f t="shared" si="129"/>
        <v>0</v>
      </c>
      <c r="BS118" s="27" t="str">
        <f t="shared" si="152"/>
        <v>J17</v>
      </c>
      <c r="BT118" t="str">
        <f t="shared" si="152"/>
        <v>Activités à la carte payables à part (voir desc.)</v>
      </c>
      <c r="BU118" s="27">
        <f t="shared" si="152"/>
        <v>0</v>
      </c>
      <c r="BV118" s="27">
        <f t="shared" si="130"/>
        <v>0</v>
      </c>
      <c r="BX118" t="s">
        <v>355</v>
      </c>
      <c r="BY118" s="27"/>
      <c r="BZ118" s="27">
        <v>0</v>
      </c>
      <c r="CB118" t="str">
        <f t="shared" si="153"/>
        <v/>
      </c>
      <c r="CC118" t="str">
        <f t="shared" si="154"/>
        <v>Dîner le soir à l'hôtel ou à proximité</v>
      </c>
      <c r="CD118" s="27">
        <f t="shared" si="154"/>
        <v>0</v>
      </c>
      <c r="CE118" s="27">
        <f t="shared" si="154"/>
        <v>0</v>
      </c>
      <c r="CF118"/>
      <c r="CG118" t="str">
        <f t="shared" si="155"/>
        <v/>
      </c>
      <c r="CH118" t="str">
        <f t="shared" si="155"/>
        <v>Dîner le soir à l'hôtel ou à proximité</v>
      </c>
      <c r="CI118" s="27">
        <f t="shared" si="156"/>
        <v>0</v>
      </c>
      <c r="CJ118" s="27">
        <f t="shared" si="157"/>
        <v>0</v>
      </c>
      <c r="CL118" t="str">
        <f t="shared" si="158"/>
        <v/>
      </c>
      <c r="CM118" t="str">
        <f t="shared" si="158"/>
        <v>Dîner le soir à l'hôtel ou à proximité</v>
      </c>
      <c r="CN118" s="27">
        <f t="shared" si="158"/>
        <v>0</v>
      </c>
      <c r="CO118" s="27">
        <f t="shared" si="131"/>
        <v>0</v>
      </c>
      <c r="CR118" s="26" t="s">
        <v>689</v>
      </c>
      <c r="CS118" s="26"/>
      <c r="CT118" s="72">
        <f>+CT117*CT116*15</f>
        <v>3000</v>
      </c>
      <c r="CU118" s="65"/>
      <c r="CW118" s="26" t="s">
        <v>689</v>
      </c>
      <c r="CX118" s="26"/>
      <c r="CY118" s="72">
        <f>+CY117*CY116*15</f>
        <v>2250</v>
      </c>
      <c r="CZ118" s="72"/>
      <c r="DB118" s="26" t="s">
        <v>689</v>
      </c>
      <c r="DC118" s="26"/>
      <c r="DD118" s="72">
        <f>+DD117*DD116*15</f>
        <v>1500</v>
      </c>
      <c r="DE118" s="72"/>
      <c r="DG118" s="26" t="s">
        <v>689</v>
      </c>
      <c r="DH118" s="26"/>
      <c r="DI118" s="72">
        <f>+DI117*DI116*15</f>
        <v>750</v>
      </c>
      <c r="DJ118" s="72"/>
      <c r="DL118" t="s">
        <v>411</v>
      </c>
      <c r="DN118" s="27">
        <v>0</v>
      </c>
      <c r="DP118" t="str">
        <f t="shared" si="165"/>
        <v/>
      </c>
      <c r="DQ118" t="str">
        <f t="shared" si="166"/>
        <v>Déjeuner aéroport Krabi</v>
      </c>
      <c r="DR118" s="27">
        <f t="shared" si="166"/>
        <v>0</v>
      </c>
      <c r="DS118" s="27">
        <f t="shared" si="166"/>
        <v>0</v>
      </c>
      <c r="DU118" t="str">
        <f t="shared" si="167"/>
        <v/>
      </c>
      <c r="DV118" t="str">
        <f t="shared" si="167"/>
        <v>Déjeuner aéroport Krabi</v>
      </c>
      <c r="DW118" s="27">
        <f t="shared" si="167"/>
        <v>0</v>
      </c>
      <c r="DX118" s="27">
        <f t="shared" si="132"/>
        <v>0</v>
      </c>
      <c r="DZ118" t="str">
        <f t="shared" si="168"/>
        <v/>
      </c>
      <c r="EA118" t="str">
        <f t="shared" si="168"/>
        <v>Déjeuner aéroport Krabi</v>
      </c>
      <c r="EB118" s="27">
        <f t="shared" si="168"/>
        <v>0</v>
      </c>
      <c r="EC118" s="27">
        <f t="shared" si="133"/>
        <v>0</v>
      </c>
      <c r="ED118" t="s">
        <v>25</v>
      </c>
      <c r="EZ118" s="26" t="s">
        <v>663</v>
      </c>
      <c r="FA118" s="26"/>
      <c r="FB118" s="72">
        <f>+FB117+FB115+(FA126*FB120)+(FA125*(FB120/2))</f>
        <v>9662.9714100000001</v>
      </c>
      <c r="FC118" s="27"/>
      <c r="FE118" s="26" t="s">
        <v>663</v>
      </c>
      <c r="FF118" s="26"/>
      <c r="FG118" s="72">
        <f>+FG117+FG115+(FF126*FG120)+(FF125*(FG120/2))</f>
        <v>7802.4292299999997</v>
      </c>
      <c r="FJ118" s="26" t="s">
        <v>663</v>
      </c>
      <c r="FK118" s="26"/>
      <c r="FL118" s="72">
        <f>+FL117+FL115+(FK126*FL120)+(FK125*(FL120/2))</f>
        <v>6148.20705</v>
      </c>
      <c r="FO118" s="26" t="s">
        <v>663</v>
      </c>
      <c r="FP118" s="26"/>
      <c r="FQ118" s="72">
        <f>+FQ117+FQ115+(FP126*FQ120)+(FP125*(FQ120/2))</f>
        <v>4493.9848700000002</v>
      </c>
      <c r="FR118" t="s">
        <v>828</v>
      </c>
      <c r="FS118" t="s">
        <v>275</v>
      </c>
      <c r="FU118">
        <v>0</v>
      </c>
      <c r="FW118" t="str">
        <f t="shared" si="173"/>
        <v>J16</v>
      </c>
      <c r="FX118" t="str">
        <f t="shared" si="174"/>
        <v>Marché Thasadet + déjeuner barge</v>
      </c>
      <c r="FY118" s="27">
        <f t="shared" si="174"/>
        <v>0</v>
      </c>
      <c r="FZ118" s="27">
        <f t="shared" si="174"/>
        <v>0</v>
      </c>
      <c r="GB118" t="str">
        <f t="shared" si="175"/>
        <v>J16</v>
      </c>
      <c r="GC118" t="str">
        <f t="shared" si="175"/>
        <v>Marché Thasadet + déjeuner barge</v>
      </c>
      <c r="GD118" s="27">
        <f t="shared" si="175"/>
        <v>0</v>
      </c>
      <c r="GE118" s="27">
        <f t="shared" si="136"/>
        <v>0</v>
      </c>
      <c r="GG118" t="str">
        <f t="shared" si="176"/>
        <v>J16</v>
      </c>
      <c r="GH118" t="str">
        <f t="shared" si="176"/>
        <v>Marché Thasadet + déjeuner barge</v>
      </c>
      <c r="GI118" s="27">
        <f t="shared" si="176"/>
        <v>0</v>
      </c>
      <c r="GJ118" s="27">
        <f t="shared" si="137"/>
        <v>0</v>
      </c>
      <c r="GK118" t="s">
        <v>828</v>
      </c>
      <c r="GL118" t="s">
        <v>865</v>
      </c>
      <c r="GN118" s="27"/>
      <c r="GP118" t="str">
        <f t="shared" si="177"/>
        <v>J16</v>
      </c>
      <c r="GQ118" t="str">
        <f t="shared" si="178"/>
        <v>8h30 à 10h30 visite des 2 temples</v>
      </c>
      <c r="GR118" s="27">
        <f t="shared" si="178"/>
        <v>0</v>
      </c>
      <c r="GS118" s="27">
        <f t="shared" si="178"/>
        <v>0</v>
      </c>
      <c r="GU118" t="str">
        <f t="shared" si="179"/>
        <v>J16</v>
      </c>
      <c r="GV118" t="str">
        <f t="shared" si="179"/>
        <v>8h30 à 10h30 visite des 2 temples</v>
      </c>
      <c r="GW118" s="27">
        <f t="shared" si="179"/>
        <v>0</v>
      </c>
      <c r="GX118" s="27">
        <f t="shared" si="138"/>
        <v>0</v>
      </c>
      <c r="GZ118" t="str">
        <f t="shared" si="180"/>
        <v>J16</v>
      </c>
      <c r="HA118" t="str">
        <f t="shared" si="180"/>
        <v>8h30 à 10h30 visite des 2 temples</v>
      </c>
      <c r="HB118" s="27">
        <f t="shared" si="180"/>
        <v>0</v>
      </c>
      <c r="HC118" s="27">
        <f t="shared" si="139"/>
        <v>0</v>
      </c>
      <c r="HE118" t="s">
        <v>263</v>
      </c>
      <c r="HG118">
        <v>3500</v>
      </c>
      <c r="HI118" t="str">
        <f t="shared" si="181"/>
        <v/>
      </c>
      <c r="HJ118" t="str">
        <f t="shared" si="182"/>
        <v>Van à la journée</v>
      </c>
      <c r="HK118">
        <f t="shared" si="182"/>
        <v>0</v>
      </c>
      <c r="HL118">
        <f t="shared" si="182"/>
        <v>3500</v>
      </c>
      <c r="HN118" t="str">
        <f t="shared" si="183"/>
        <v/>
      </c>
      <c r="HO118" t="str">
        <f t="shared" si="183"/>
        <v>Van à la journée</v>
      </c>
      <c r="HP118">
        <f t="shared" si="183"/>
        <v>0</v>
      </c>
      <c r="HQ118">
        <f t="shared" si="140"/>
        <v>3500</v>
      </c>
      <c r="HS118" t="str">
        <f t="shared" si="184"/>
        <v/>
      </c>
      <c r="HT118" t="str">
        <f t="shared" si="184"/>
        <v>Van à la journée</v>
      </c>
      <c r="HU118">
        <f t="shared" si="184"/>
        <v>0</v>
      </c>
      <c r="HV118">
        <f t="shared" si="141"/>
        <v>3500</v>
      </c>
      <c r="HX118" t="s">
        <v>263</v>
      </c>
      <c r="HZ118">
        <v>3500</v>
      </c>
      <c r="IB118" t="str">
        <f t="shared" si="185"/>
        <v/>
      </c>
      <c r="IC118" t="str">
        <f t="shared" si="186"/>
        <v>Van à la journée</v>
      </c>
      <c r="ID118">
        <f t="shared" si="186"/>
        <v>0</v>
      </c>
      <c r="IE118">
        <f t="shared" si="186"/>
        <v>3500</v>
      </c>
      <c r="IG118" t="str">
        <f t="shared" si="187"/>
        <v/>
      </c>
      <c r="IH118" t="str">
        <f t="shared" si="188"/>
        <v>Van à la journée</v>
      </c>
      <c r="II118">
        <f t="shared" si="188"/>
        <v>0</v>
      </c>
      <c r="IJ118">
        <f t="shared" si="188"/>
        <v>3500</v>
      </c>
      <c r="IL118" t="str">
        <f t="shared" si="189"/>
        <v/>
      </c>
      <c r="IM118" t="str">
        <f t="shared" si="190"/>
        <v>Van à la journée</v>
      </c>
      <c r="IN118">
        <f t="shared" si="190"/>
        <v>0</v>
      </c>
      <c r="IO118">
        <f t="shared" si="190"/>
        <v>3500</v>
      </c>
      <c r="JX118" s="26"/>
      <c r="JY118" s="26" t="s">
        <v>754</v>
      </c>
      <c r="JZ118" s="72">
        <f>+(JZ117*2)-JZ110</f>
        <v>4640.7114199999996</v>
      </c>
      <c r="KA118" s="27">
        <f t="shared" si="254"/>
        <v>179942.28072896469</v>
      </c>
      <c r="KD118" s="26"/>
      <c r="KE118" s="26" t="s">
        <v>754</v>
      </c>
      <c r="KF118" s="72">
        <f>+(KF117*2)-KF110</f>
        <v>3967.4892599999998</v>
      </c>
      <c r="KG118" s="27"/>
      <c r="KJ118" s="26"/>
      <c r="KK118" s="26" t="s">
        <v>754</v>
      </c>
      <c r="KL118" s="72">
        <f>+(KL117*2)-KL110</f>
        <v>3307.1621</v>
      </c>
      <c r="KM118" s="27">
        <f>+KL118*$C$1</f>
        <v>128234.28072896472</v>
      </c>
      <c r="KP118" s="26"/>
      <c r="KQ118" s="26" t="s">
        <v>754</v>
      </c>
      <c r="KR118" s="72">
        <f>+(KR117*2)-KR110</f>
        <v>2646.8349399999997</v>
      </c>
      <c r="KS118" s="27"/>
      <c r="KU118" t="s">
        <v>817</v>
      </c>
      <c r="KV118" s="25" t="s">
        <v>733</v>
      </c>
      <c r="KW118" s="25"/>
      <c r="KY118" s="27"/>
      <c r="KZ118" s="27"/>
      <c r="LA118" t="s">
        <v>801</v>
      </c>
      <c r="LB118" s="25" t="s">
        <v>733</v>
      </c>
      <c r="LC118" s="25"/>
      <c r="LD118" s="27">
        <f t="shared" si="255"/>
        <v>0</v>
      </c>
      <c r="LE118" s="65">
        <f t="shared" si="255"/>
        <v>0</v>
      </c>
      <c r="LG118" t="s">
        <v>801</v>
      </c>
      <c r="LH118" t="str">
        <f t="shared" si="200"/>
        <v>activités libres</v>
      </c>
      <c r="LI118" s="25"/>
      <c r="LJ118" s="27">
        <f t="shared" si="245"/>
        <v>0</v>
      </c>
      <c r="LK118" s="65">
        <f t="shared" si="245"/>
        <v>0</v>
      </c>
      <c r="LM118" t="s">
        <v>801</v>
      </c>
      <c r="LN118" t="str">
        <f t="shared" si="201"/>
        <v>activités libres</v>
      </c>
      <c r="LO118" s="25"/>
      <c r="LP118" s="27">
        <f t="shared" si="246"/>
        <v>0</v>
      </c>
      <c r="LQ118" s="65">
        <f t="shared" si="246"/>
        <v>0</v>
      </c>
      <c r="LT118" s="25" t="s">
        <v>866</v>
      </c>
      <c r="LV118" s="27"/>
      <c r="LW118" s="65">
        <v>3000</v>
      </c>
      <c r="LX118" s="27"/>
      <c r="LZ118" t="str">
        <f t="shared" si="202"/>
        <v>Location motos 2 jours ou van</v>
      </c>
      <c r="MB118" s="27">
        <f t="shared" si="256"/>
        <v>0</v>
      </c>
      <c r="MC118" s="65">
        <f t="shared" si="256"/>
        <v>3000</v>
      </c>
      <c r="MF118" t="str">
        <f t="shared" si="203"/>
        <v>Location motos 2 jours ou van</v>
      </c>
      <c r="MH118" s="27">
        <f t="shared" si="247"/>
        <v>0</v>
      </c>
      <c r="MI118" s="65">
        <f t="shared" si="247"/>
        <v>3000</v>
      </c>
      <c r="ML118" t="str">
        <f t="shared" si="204"/>
        <v>Location motos 2 jours ou van</v>
      </c>
      <c r="MN118" s="27">
        <f t="shared" si="248"/>
        <v>0</v>
      </c>
      <c r="MO118" s="65">
        <f t="shared" si="248"/>
        <v>3000</v>
      </c>
      <c r="MQ118" t="s">
        <v>342</v>
      </c>
      <c r="MT118" s="27">
        <v>0</v>
      </c>
      <c r="MW118" t="str">
        <f t="shared" si="205"/>
        <v>Dîner à l'hôtel ou à proximité</v>
      </c>
      <c r="MY118" s="27">
        <f t="shared" si="206"/>
        <v>0</v>
      </c>
      <c r="MZ118" s="65">
        <f t="shared" si="206"/>
        <v>0</v>
      </c>
      <c r="NC118" t="str">
        <f t="shared" si="207"/>
        <v>Dîner à l'hôtel ou à proximité</v>
      </c>
      <c r="NE118" s="27">
        <f t="shared" si="208"/>
        <v>0</v>
      </c>
      <c r="NF118" s="65">
        <f t="shared" si="208"/>
        <v>0</v>
      </c>
      <c r="NI118" t="str">
        <f t="shared" si="209"/>
        <v>Dîner à l'hôtel ou à proximité</v>
      </c>
      <c r="NK118" s="27">
        <f t="shared" si="210"/>
        <v>0</v>
      </c>
      <c r="NL118" s="65">
        <f t="shared" si="210"/>
        <v>0</v>
      </c>
      <c r="NN118" t="s">
        <v>617</v>
      </c>
      <c r="NQ118" s="27">
        <f>16*3500</f>
        <v>56000</v>
      </c>
      <c r="NT118" t="str">
        <f t="shared" si="211"/>
        <v>Guide</v>
      </c>
      <c r="NV118" s="27">
        <f t="shared" si="212"/>
        <v>0</v>
      </c>
      <c r="NW118" s="65">
        <f t="shared" si="212"/>
        <v>56000</v>
      </c>
      <c r="NZ118" t="str">
        <f t="shared" si="213"/>
        <v>Guide</v>
      </c>
      <c r="OB118" s="27">
        <f t="shared" si="214"/>
        <v>0</v>
      </c>
      <c r="OC118" s="65">
        <f t="shared" si="214"/>
        <v>56000</v>
      </c>
      <c r="OF118" t="str">
        <f t="shared" si="215"/>
        <v>Guide</v>
      </c>
      <c r="OH118" s="27">
        <f t="shared" si="216"/>
        <v>0</v>
      </c>
      <c r="OI118" s="65">
        <f t="shared" si="216"/>
        <v>56000</v>
      </c>
      <c r="OL118" s="26" t="s">
        <v>689</v>
      </c>
      <c r="OM118" s="26"/>
      <c r="ON118" s="26"/>
      <c r="OO118" s="72">
        <f>+OO116*16</f>
        <v>1920</v>
      </c>
      <c r="OR118" s="26" t="s">
        <v>689</v>
      </c>
      <c r="OS118" s="26"/>
      <c r="OT118" s="26"/>
      <c r="OU118" s="72">
        <f>+OU116*16</f>
        <v>1920</v>
      </c>
      <c r="OX118" s="26" t="s">
        <v>689</v>
      </c>
      <c r="OY118" s="26"/>
      <c r="OZ118" s="26"/>
      <c r="PA118" s="72">
        <f>+PA116*16</f>
        <v>1920</v>
      </c>
      <c r="PD118" s="26" t="s">
        <v>689</v>
      </c>
      <c r="PE118" s="26"/>
      <c r="PF118" s="26"/>
      <c r="PG118" s="72">
        <f>+PG116*16</f>
        <v>1920</v>
      </c>
      <c r="PJ118" s="26" t="s">
        <v>727</v>
      </c>
      <c r="PK118" s="26"/>
      <c r="PL118" s="72">
        <f>+PL107-PL117</f>
        <v>172.89616000000001</v>
      </c>
      <c r="PM118" s="26"/>
      <c r="PP118" s="26" t="s">
        <v>727</v>
      </c>
      <c r="PQ118" s="26"/>
      <c r="PR118" s="72">
        <f>+PR107-PR117</f>
        <v>172.89616000000001</v>
      </c>
      <c r="PS118" s="26"/>
      <c r="PV118" s="26" t="s">
        <v>727</v>
      </c>
      <c r="PW118" s="26"/>
      <c r="PX118" s="72">
        <f>+PX107-PX117</f>
        <v>172.89616000000001</v>
      </c>
      <c r="PY118" s="26"/>
      <c r="QB118" s="26" t="s">
        <v>727</v>
      </c>
      <c r="QC118" s="26"/>
      <c r="QD118" s="72">
        <f>+QD107-QD117</f>
        <v>172.89616000000001</v>
      </c>
      <c r="QE118" s="26"/>
      <c r="QH118" s="26" t="s">
        <v>672</v>
      </c>
      <c r="QI118" s="26" t="s">
        <v>25</v>
      </c>
      <c r="QJ118" s="72">
        <v>25</v>
      </c>
      <c r="QN118" s="26" t="s">
        <v>672</v>
      </c>
      <c r="QO118" s="26" t="s">
        <v>25</v>
      </c>
      <c r="QP118" s="72">
        <v>25</v>
      </c>
      <c r="QT118" s="26" t="s">
        <v>672</v>
      </c>
      <c r="QU118" s="26" t="s">
        <v>25</v>
      </c>
      <c r="QV118" s="72">
        <v>25</v>
      </c>
      <c r="QZ118" s="26" t="s">
        <v>672</v>
      </c>
      <c r="RA118" s="26" t="s">
        <v>25</v>
      </c>
      <c r="RB118" s="72">
        <v>25</v>
      </c>
      <c r="RD118" t="s">
        <v>867</v>
      </c>
      <c r="RI118" t="str">
        <f t="shared" si="234"/>
        <v>visite de koh kret de 14h à 16h</v>
      </c>
      <c r="RJ118">
        <f t="shared" si="234"/>
        <v>0</v>
      </c>
      <c r="RK118">
        <f t="shared" si="234"/>
        <v>0</v>
      </c>
      <c r="RN118" t="str">
        <f t="shared" si="235"/>
        <v>visite de koh kret de 14h à 16h</v>
      </c>
      <c r="RO118">
        <f t="shared" si="235"/>
        <v>0</v>
      </c>
      <c r="RP118">
        <f t="shared" si="235"/>
        <v>0</v>
      </c>
      <c r="RS118" t="str">
        <f t="shared" si="236"/>
        <v>visite de koh kret de 14h à 16h</v>
      </c>
      <c r="RT118">
        <f t="shared" si="236"/>
        <v>0</v>
      </c>
      <c r="RU118">
        <f t="shared" si="236"/>
        <v>0</v>
      </c>
      <c r="RV118" t="s">
        <v>817</v>
      </c>
      <c r="RW118" t="s">
        <v>712</v>
      </c>
      <c r="RX118" s="27">
        <v>300</v>
      </c>
      <c r="RY118" s="27"/>
      <c r="SA118" t="str">
        <f t="shared" si="237"/>
        <v>J15</v>
      </c>
      <c r="SB118" t="str">
        <f t="shared" si="237"/>
        <v>Temples khmer</v>
      </c>
      <c r="SC118">
        <f t="shared" si="237"/>
        <v>300</v>
      </c>
      <c r="SD118">
        <f t="shared" si="237"/>
        <v>0</v>
      </c>
      <c r="SF118" t="str">
        <f t="shared" si="238"/>
        <v>J15</v>
      </c>
      <c r="SG118" t="str">
        <f t="shared" si="238"/>
        <v>Temples khmer</v>
      </c>
      <c r="SH118">
        <f t="shared" si="238"/>
        <v>300</v>
      </c>
      <c r="SI118">
        <f t="shared" si="238"/>
        <v>0</v>
      </c>
      <c r="SK118" t="str">
        <f t="shared" si="239"/>
        <v>J15</v>
      </c>
      <c r="SL118" t="str">
        <f t="shared" si="239"/>
        <v>Temples khmer</v>
      </c>
      <c r="SM118">
        <f t="shared" si="239"/>
        <v>300</v>
      </c>
      <c r="SN118">
        <f t="shared" si="239"/>
        <v>0</v>
      </c>
      <c r="SR118" t="s">
        <v>570</v>
      </c>
      <c r="SS118">
        <v>1500</v>
      </c>
      <c r="ST118" s="27">
        <v>1500</v>
      </c>
      <c r="SW118" t="str">
        <f t="shared" si="240"/>
        <v>Route pour aéroport de Loei - vol air asia à 12h10 arrivée 13h05</v>
      </c>
      <c r="SX118">
        <f t="shared" si="240"/>
        <v>1500</v>
      </c>
      <c r="SY118">
        <f t="shared" si="240"/>
        <v>1500</v>
      </c>
      <c r="TB118" t="str">
        <f t="shared" si="241"/>
        <v>Route pour aéroport de Loei - vol air asia à 12h10 arrivée 13h05</v>
      </c>
      <c r="TC118">
        <f t="shared" si="241"/>
        <v>1500</v>
      </c>
      <c r="TD118">
        <f t="shared" si="241"/>
        <v>1500</v>
      </c>
      <c r="TG118" t="str">
        <f t="shared" si="242"/>
        <v>Route pour aéroport de Loei - vol air asia à 12h10 arrivée 13h05</v>
      </c>
      <c r="TH118">
        <f t="shared" si="242"/>
        <v>1500</v>
      </c>
      <c r="TI118">
        <f t="shared" si="242"/>
        <v>1500</v>
      </c>
    </row>
    <row r="119" spans="9:529" x14ac:dyDescent="0.25"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I119" s="27"/>
      <c r="AJ119" s="27"/>
      <c r="AK119" s="25"/>
      <c r="BE119" t="s">
        <v>539</v>
      </c>
      <c r="BF119">
        <v>0</v>
      </c>
      <c r="BG119">
        <v>0</v>
      </c>
      <c r="BI119" t="str">
        <f t="shared" si="149"/>
        <v/>
      </c>
      <c r="BJ119" t="str">
        <f t="shared" si="150"/>
        <v>Déjeuner à l'hôtel ou à proximité</v>
      </c>
      <c r="BK119" s="27">
        <f t="shared" si="150"/>
        <v>0</v>
      </c>
      <c r="BL119" s="27">
        <f t="shared" si="150"/>
        <v>0</v>
      </c>
      <c r="BN119" t="str">
        <f t="shared" si="151"/>
        <v/>
      </c>
      <c r="BO119" t="str">
        <f t="shared" si="151"/>
        <v>Déjeuner à l'hôtel ou à proximité</v>
      </c>
      <c r="BP119" s="27">
        <f t="shared" si="151"/>
        <v>0</v>
      </c>
      <c r="BQ119" s="27">
        <f t="shared" si="129"/>
        <v>0</v>
      </c>
      <c r="BS119" s="27" t="str">
        <f t="shared" si="152"/>
        <v/>
      </c>
      <c r="BT119" t="str">
        <f t="shared" si="152"/>
        <v>Déjeuner à l'hôtel ou à proximité</v>
      </c>
      <c r="BU119" s="27">
        <f t="shared" si="152"/>
        <v>0</v>
      </c>
      <c r="BV119" s="27">
        <f t="shared" si="130"/>
        <v>0</v>
      </c>
      <c r="BX119" t="s">
        <v>427</v>
      </c>
      <c r="BY119">
        <v>3700</v>
      </c>
      <c r="BZ119">
        <v>0</v>
      </c>
      <c r="CA119" s="65"/>
      <c r="CB119" t="str">
        <f t="shared" si="153"/>
        <v/>
      </c>
      <c r="CC119" t="str">
        <f t="shared" si="154"/>
        <v>Lanta miami resort</v>
      </c>
      <c r="CD119" s="27">
        <f t="shared" si="154"/>
        <v>3700</v>
      </c>
      <c r="CE119" s="27">
        <f t="shared" si="154"/>
        <v>0</v>
      </c>
      <c r="CF119" s="27"/>
      <c r="CG119" t="str">
        <f t="shared" si="155"/>
        <v/>
      </c>
      <c r="CH119" t="str">
        <f t="shared" si="155"/>
        <v>Lanta miami resort</v>
      </c>
      <c r="CI119" s="27">
        <f t="shared" si="156"/>
        <v>3700</v>
      </c>
      <c r="CJ119" s="27">
        <f t="shared" si="157"/>
        <v>0</v>
      </c>
      <c r="CK119" s="27"/>
      <c r="CL119" t="str">
        <f t="shared" si="158"/>
        <v/>
      </c>
      <c r="CM119" t="str">
        <f t="shared" si="158"/>
        <v>Lanta miami resort</v>
      </c>
      <c r="CN119" s="27">
        <f t="shared" si="158"/>
        <v>3700</v>
      </c>
      <c r="CO119" s="27">
        <f t="shared" si="131"/>
        <v>0</v>
      </c>
      <c r="CP119" s="27"/>
      <c r="CR119" s="26" t="s">
        <v>699</v>
      </c>
      <c r="CS119" s="26"/>
      <c r="CT119" s="72">
        <f>+CT118+CT115</f>
        <v>12155.47579</v>
      </c>
      <c r="CU119" s="65"/>
      <c r="CW119" s="26" t="s">
        <v>699</v>
      </c>
      <c r="CX119" s="26"/>
      <c r="CY119" s="72">
        <f>+CY118+CY115</f>
        <v>9636.3333700000003</v>
      </c>
      <c r="CZ119" s="72"/>
      <c r="DB119" s="26" t="s">
        <v>699</v>
      </c>
      <c r="DC119" s="26"/>
      <c r="DD119" s="72">
        <f>+DD118+DD115</f>
        <v>7323.5109500000008</v>
      </c>
      <c r="DE119" s="72"/>
      <c r="DG119" s="26" t="s">
        <v>699</v>
      </c>
      <c r="DH119" s="26"/>
      <c r="DI119" s="72">
        <f>+DI118+DI115</f>
        <v>4907.5285300000005</v>
      </c>
      <c r="DJ119" s="72"/>
      <c r="DL119" t="s">
        <v>419</v>
      </c>
      <c r="DN119" s="27">
        <v>0</v>
      </c>
      <c r="DP119" t="str">
        <f t="shared" si="165"/>
        <v/>
      </c>
      <c r="DQ119" t="str">
        <f t="shared" si="166"/>
        <v>Dîner hôtel ou environs</v>
      </c>
      <c r="DR119" s="27">
        <f t="shared" si="166"/>
        <v>0</v>
      </c>
      <c r="DS119" s="27">
        <f t="shared" si="166"/>
        <v>0</v>
      </c>
      <c r="DU119" t="str">
        <f t="shared" si="167"/>
        <v/>
      </c>
      <c r="DV119" t="str">
        <f t="shared" si="167"/>
        <v>Dîner hôtel ou environs</v>
      </c>
      <c r="DW119" s="27">
        <f t="shared" si="167"/>
        <v>0</v>
      </c>
      <c r="DX119" s="27">
        <f t="shared" si="132"/>
        <v>0</v>
      </c>
      <c r="DZ119" t="str">
        <f t="shared" si="168"/>
        <v/>
      </c>
      <c r="EA119" t="str">
        <f t="shared" si="168"/>
        <v>Dîner hôtel ou environs</v>
      </c>
      <c r="EB119" s="27">
        <f t="shared" si="168"/>
        <v>0</v>
      </c>
      <c r="EC119" s="27">
        <f t="shared" si="133"/>
        <v>0</v>
      </c>
      <c r="EH119" s="27"/>
      <c r="EZ119" s="26" t="s">
        <v>672</v>
      </c>
      <c r="FA119" s="26"/>
      <c r="FB119" s="72">
        <v>25</v>
      </c>
      <c r="FC119" s="27"/>
      <c r="FE119" s="26" t="s">
        <v>672</v>
      </c>
      <c r="FF119" s="26"/>
      <c r="FG119" s="72">
        <f>+FB119</f>
        <v>25</v>
      </c>
      <c r="FJ119" s="26" t="s">
        <v>672</v>
      </c>
      <c r="FK119" s="26"/>
      <c r="FL119" s="72">
        <f>+FG119</f>
        <v>25</v>
      </c>
      <c r="FO119" s="26" t="s">
        <v>672</v>
      </c>
      <c r="FP119" s="26"/>
      <c r="FQ119" s="72">
        <f>+FL119</f>
        <v>25</v>
      </c>
      <c r="FS119" t="s">
        <v>868</v>
      </c>
      <c r="FT119" s="27">
        <v>50</v>
      </c>
      <c r="FU119">
        <v>0</v>
      </c>
      <c r="FW119" t="str">
        <f t="shared" si="173"/>
        <v/>
      </c>
      <c r="FX119" t="str">
        <f t="shared" si="174"/>
        <v>Distillerie après midi + sala keoku</v>
      </c>
      <c r="FY119" s="27">
        <f t="shared" si="174"/>
        <v>50</v>
      </c>
      <c r="FZ119" s="27">
        <f t="shared" si="174"/>
        <v>0</v>
      </c>
      <c r="GB119" t="str">
        <f t="shared" si="175"/>
        <v/>
      </c>
      <c r="GC119" t="str">
        <f t="shared" si="175"/>
        <v>Distillerie après midi + sala keoku</v>
      </c>
      <c r="GD119" s="27">
        <f t="shared" si="175"/>
        <v>50</v>
      </c>
      <c r="GE119" s="27">
        <f t="shared" si="136"/>
        <v>0</v>
      </c>
      <c r="GG119" t="str">
        <f t="shared" si="176"/>
        <v/>
      </c>
      <c r="GH119" t="str">
        <f t="shared" si="176"/>
        <v>Distillerie après midi + sala keoku</v>
      </c>
      <c r="GI119" s="27">
        <f t="shared" si="176"/>
        <v>50</v>
      </c>
      <c r="GJ119" s="27">
        <f t="shared" si="137"/>
        <v>0</v>
      </c>
      <c r="GL119" t="s">
        <v>869</v>
      </c>
      <c r="GO119" t="s">
        <v>25</v>
      </c>
      <c r="GP119" t="str">
        <f t="shared" si="177"/>
        <v/>
      </c>
      <c r="GQ119" t="str">
        <f t="shared" si="178"/>
        <v>10h30 à midi marché Thassadet</v>
      </c>
      <c r="GR119" s="27">
        <f t="shared" si="178"/>
        <v>0</v>
      </c>
      <c r="GS119" s="27">
        <f t="shared" si="178"/>
        <v>0</v>
      </c>
      <c r="GU119" t="str">
        <f t="shared" si="179"/>
        <v/>
      </c>
      <c r="GV119" t="str">
        <f t="shared" si="179"/>
        <v>10h30 à midi marché Thassadet</v>
      </c>
      <c r="GW119" s="27">
        <f t="shared" si="179"/>
        <v>0</v>
      </c>
      <c r="GX119" s="27">
        <f t="shared" si="138"/>
        <v>0</v>
      </c>
      <c r="GZ119" t="str">
        <f t="shared" si="180"/>
        <v/>
      </c>
      <c r="HA119" t="str">
        <f t="shared" si="180"/>
        <v>10h30 à midi marché Thassadet</v>
      </c>
      <c r="HB119" s="27">
        <f t="shared" si="180"/>
        <v>0</v>
      </c>
      <c r="HC119" s="27">
        <f t="shared" si="139"/>
        <v>0</v>
      </c>
      <c r="HE119" t="s">
        <v>870</v>
      </c>
      <c r="HI119" t="str">
        <f t="shared" si="181"/>
        <v/>
      </c>
      <c r="HJ119" t="str">
        <f t="shared" si="182"/>
        <v>Visite ferme de thé sur la route de Mae Salong</v>
      </c>
      <c r="HK119">
        <f t="shared" si="182"/>
        <v>0</v>
      </c>
      <c r="HL119">
        <f t="shared" si="182"/>
        <v>0</v>
      </c>
      <c r="HN119" t="str">
        <f t="shared" si="183"/>
        <v/>
      </c>
      <c r="HO119" t="str">
        <f t="shared" si="183"/>
        <v>Visite ferme de thé sur la route de Mae Salong</v>
      </c>
      <c r="HP119">
        <f t="shared" si="183"/>
        <v>0</v>
      </c>
      <c r="HQ119">
        <f t="shared" si="140"/>
        <v>0</v>
      </c>
      <c r="HS119" t="str">
        <f t="shared" si="184"/>
        <v/>
      </c>
      <c r="HT119" t="str">
        <f t="shared" si="184"/>
        <v>Visite ferme de thé sur la route de Mae Salong</v>
      </c>
      <c r="HU119">
        <f t="shared" si="184"/>
        <v>0</v>
      </c>
      <c r="HV119">
        <f t="shared" si="141"/>
        <v>0</v>
      </c>
      <c r="HX119" t="s">
        <v>870</v>
      </c>
      <c r="IB119" t="str">
        <f t="shared" si="185"/>
        <v/>
      </c>
      <c r="IC119" t="str">
        <f t="shared" si="186"/>
        <v>Visite ferme de thé sur la route de Mae Salong</v>
      </c>
      <c r="ID119">
        <f t="shared" si="186"/>
        <v>0</v>
      </c>
      <c r="IE119">
        <f t="shared" si="186"/>
        <v>0</v>
      </c>
      <c r="IG119" t="str">
        <f t="shared" si="187"/>
        <v/>
      </c>
      <c r="IH119" t="str">
        <f t="shared" si="188"/>
        <v>Visite ferme de thé sur la route de Mae Salong</v>
      </c>
      <c r="II119">
        <f t="shared" si="188"/>
        <v>0</v>
      </c>
      <c r="IJ119">
        <f t="shared" si="188"/>
        <v>0</v>
      </c>
      <c r="IL119" t="str">
        <f t="shared" si="189"/>
        <v/>
      </c>
      <c r="IM119" t="str">
        <f t="shared" si="190"/>
        <v>Visite ferme de thé sur la route de Mae Salong</v>
      </c>
      <c r="IN119">
        <f t="shared" si="190"/>
        <v>0</v>
      </c>
      <c r="IO119">
        <f t="shared" si="190"/>
        <v>0</v>
      </c>
      <c r="IV119" s="27"/>
      <c r="IW119" s="27"/>
      <c r="JX119" s="26" t="s">
        <v>781</v>
      </c>
      <c r="JY119" s="26" t="s">
        <v>748</v>
      </c>
      <c r="JZ119" s="72">
        <f>+(KA103/2)+(($JZ$125)/2)+(JZ110/2)</f>
        <v>4954.5757199999998</v>
      </c>
      <c r="KA119" s="27">
        <f t="shared" si="254"/>
        <v>192112.28072896472</v>
      </c>
      <c r="KD119" s="26" t="s">
        <v>781</v>
      </c>
      <c r="KE119" s="26" t="s">
        <v>748</v>
      </c>
      <c r="KF119" s="72">
        <f>+(KG103/2)+(($JZ$125)/2)+(KF110/2)</f>
        <v>4281.3535599999996</v>
      </c>
      <c r="KG119" s="27"/>
      <c r="KJ119" s="26" t="s">
        <v>781</v>
      </c>
      <c r="KK119" s="26" t="s">
        <v>748</v>
      </c>
      <c r="KL119" s="72">
        <f>+(KM103/2)+(($JZ$125)/2)+(KL110/2)</f>
        <v>3621.0264000000002</v>
      </c>
      <c r="KM119" s="27"/>
      <c r="KP119" s="26" t="s">
        <v>781</v>
      </c>
      <c r="KQ119" s="26" t="s">
        <v>748</v>
      </c>
      <c r="KR119" s="72">
        <f>+(KS103/2)+(($JZ$125)/2)+(KR110/2)</f>
        <v>2960.6992399999999</v>
      </c>
      <c r="KS119" s="27">
        <f>+KR119*$C$1</f>
        <v>114800.2807289647</v>
      </c>
      <c r="KV119" s="25" t="s">
        <v>274</v>
      </c>
      <c r="KW119" s="25"/>
      <c r="KX119" s="27"/>
      <c r="KY119" s="27">
        <v>0</v>
      </c>
      <c r="KZ119" s="27"/>
      <c r="LB119" s="25" t="s">
        <v>274</v>
      </c>
      <c r="LC119" s="25"/>
      <c r="LD119" s="27">
        <f t="shared" si="255"/>
        <v>0</v>
      </c>
      <c r="LE119" s="65">
        <f t="shared" si="255"/>
        <v>0</v>
      </c>
      <c r="LH119" t="str">
        <f t="shared" si="200"/>
        <v>Déjeuner hôtel</v>
      </c>
      <c r="LI119" s="25"/>
      <c r="LJ119" s="27">
        <f t="shared" si="245"/>
        <v>0</v>
      </c>
      <c r="LK119" s="65">
        <f t="shared" si="245"/>
        <v>0</v>
      </c>
      <c r="LN119" t="str">
        <f t="shared" si="201"/>
        <v>Déjeuner hôtel</v>
      </c>
      <c r="LO119" s="25"/>
      <c r="LP119" s="27">
        <f t="shared" si="246"/>
        <v>0</v>
      </c>
      <c r="LQ119" s="65">
        <f t="shared" si="246"/>
        <v>0</v>
      </c>
      <c r="LS119" t="s">
        <v>801</v>
      </c>
      <c r="LT119" t="s">
        <v>403</v>
      </c>
      <c r="LV119" s="27"/>
      <c r="LW119" s="27"/>
      <c r="LX119" s="27"/>
      <c r="LY119" t="s">
        <v>801</v>
      </c>
      <c r="LZ119" t="str">
        <f t="shared" si="202"/>
        <v>Visite du marché à 6h</v>
      </c>
      <c r="MB119" s="27">
        <f t="shared" si="256"/>
        <v>0</v>
      </c>
      <c r="MC119" s="65">
        <f t="shared" si="256"/>
        <v>0</v>
      </c>
      <c r="ME119" t="s">
        <v>801</v>
      </c>
      <c r="MF119" t="str">
        <f t="shared" si="203"/>
        <v>Visite du marché à 6h</v>
      </c>
      <c r="MH119" s="27">
        <f t="shared" si="247"/>
        <v>0</v>
      </c>
      <c r="MI119" s="65">
        <f t="shared" si="247"/>
        <v>0</v>
      </c>
      <c r="MK119" t="s">
        <v>801</v>
      </c>
      <c r="ML119" t="str">
        <f t="shared" si="204"/>
        <v>Visite du marché à 6h</v>
      </c>
      <c r="MN119" s="27">
        <f t="shared" si="248"/>
        <v>0</v>
      </c>
      <c r="MO119" s="65">
        <f t="shared" si="248"/>
        <v>0</v>
      </c>
      <c r="MP119" t="s">
        <v>828</v>
      </c>
      <c r="MQ119" s="25" t="s">
        <v>545</v>
      </c>
      <c r="MS119" s="27">
        <v>3700</v>
      </c>
      <c r="MT119" s="27">
        <v>3700</v>
      </c>
      <c r="MU119" s="27"/>
      <c r="MV119" t="s">
        <v>828</v>
      </c>
      <c r="MW119" t="str">
        <f t="shared" si="205"/>
        <v>Départ 9h30 de l'hôtel pour Air Asia départ 11h10 arrivée surat thani 13h</v>
      </c>
      <c r="MY119" s="27">
        <f t="shared" si="206"/>
        <v>3700</v>
      </c>
      <c r="MZ119" s="65">
        <f t="shared" si="206"/>
        <v>3700</v>
      </c>
      <c r="NB119" t="s">
        <v>828</v>
      </c>
      <c r="NC119" t="str">
        <f t="shared" si="207"/>
        <v>Départ 9h30 de l'hôtel pour Air Asia départ 11h10 arrivée surat thani 13h</v>
      </c>
      <c r="NE119" s="27">
        <f t="shared" si="208"/>
        <v>3700</v>
      </c>
      <c r="NF119" s="65">
        <f t="shared" si="208"/>
        <v>3700</v>
      </c>
      <c r="NH119" t="s">
        <v>828</v>
      </c>
      <c r="NI119" t="str">
        <f t="shared" si="209"/>
        <v>Départ 9h30 de l'hôtel pour Air Asia départ 11h10 arrivée surat thani 13h</v>
      </c>
      <c r="NK119" s="27">
        <f t="shared" si="210"/>
        <v>3700</v>
      </c>
      <c r="NL119" s="65">
        <f t="shared" si="210"/>
        <v>3700</v>
      </c>
      <c r="NN119" s="25" t="s">
        <v>871</v>
      </c>
      <c r="NP119" s="27"/>
      <c r="NQ119" s="27">
        <v>0</v>
      </c>
      <c r="NT119" t="str">
        <f t="shared" si="211"/>
        <v>vol bkk à udon</v>
      </c>
      <c r="NV119" s="27">
        <f t="shared" si="212"/>
        <v>0</v>
      </c>
      <c r="NW119" s="65">
        <f t="shared" si="212"/>
        <v>0</v>
      </c>
      <c r="NZ119" t="str">
        <f t="shared" si="213"/>
        <v>vol bkk à udon</v>
      </c>
      <c r="OB119" s="27">
        <f t="shared" si="214"/>
        <v>0</v>
      </c>
      <c r="OC119" s="65">
        <f t="shared" si="214"/>
        <v>0</v>
      </c>
      <c r="OF119" t="str">
        <f t="shared" si="215"/>
        <v>vol bkk à udon</v>
      </c>
      <c r="OH119" s="27">
        <f t="shared" si="216"/>
        <v>0</v>
      </c>
      <c r="OI119" s="65">
        <f t="shared" si="216"/>
        <v>0</v>
      </c>
      <c r="OL119" s="26" t="s">
        <v>699</v>
      </c>
      <c r="OM119" s="26"/>
      <c r="ON119" s="26"/>
      <c r="OO119" s="72">
        <f>+OO118+OO115</f>
        <v>10579.89515</v>
      </c>
      <c r="OR119" s="26" t="s">
        <v>699</v>
      </c>
      <c r="OS119" s="26"/>
      <c r="OT119" s="26"/>
      <c r="OU119" s="72">
        <f>+OU118+OU115</f>
        <v>8988.3942500000012</v>
      </c>
      <c r="OX119" s="26" t="s">
        <v>699</v>
      </c>
      <c r="OY119" s="26"/>
      <c r="OZ119" s="26"/>
      <c r="PA119" s="72">
        <f>+PA118+PA115</f>
        <v>7659.6934499999998</v>
      </c>
      <c r="PD119" s="26" t="s">
        <v>699</v>
      </c>
      <c r="PE119" s="26"/>
      <c r="PF119" s="26"/>
      <c r="PG119" s="72">
        <f>+PG118+PG115</f>
        <v>6330.9926500000001</v>
      </c>
      <c r="QH119" s="26" t="s">
        <v>681</v>
      </c>
      <c r="QI119" s="26"/>
      <c r="QJ119" s="26">
        <v>8</v>
      </c>
      <c r="QK119" s="27"/>
      <c r="QN119" s="26" t="s">
        <v>681</v>
      </c>
      <c r="QO119" s="26"/>
      <c r="QP119" s="26">
        <v>6</v>
      </c>
      <c r="QQ119" s="27"/>
      <c r="QT119" s="26" t="s">
        <v>681</v>
      </c>
      <c r="QU119" s="26"/>
      <c r="QV119" s="26">
        <v>4</v>
      </c>
      <c r="QW119" s="27"/>
      <c r="QZ119" s="26" t="s">
        <v>681</v>
      </c>
      <c r="RA119" s="26"/>
      <c r="RB119" s="26">
        <v>2</v>
      </c>
      <c r="RD119" t="s">
        <v>872</v>
      </c>
      <c r="RI119" t="str">
        <f t="shared" si="234"/>
        <v>retour hotel 16h30 - 17h</v>
      </c>
      <c r="RJ119">
        <f t="shared" si="234"/>
        <v>0</v>
      </c>
      <c r="RK119">
        <f t="shared" si="234"/>
        <v>0</v>
      </c>
      <c r="RN119" t="str">
        <f t="shared" si="235"/>
        <v>retour hotel 16h30 - 17h</v>
      </c>
      <c r="RO119">
        <f t="shared" si="235"/>
        <v>0</v>
      </c>
      <c r="RP119">
        <f t="shared" si="235"/>
        <v>0</v>
      </c>
      <c r="RS119" t="str">
        <f t="shared" si="236"/>
        <v>retour hotel 16h30 - 17h</v>
      </c>
      <c r="RT119">
        <f t="shared" si="236"/>
        <v>0</v>
      </c>
      <c r="RU119">
        <f t="shared" si="236"/>
        <v>0</v>
      </c>
      <c r="RW119" t="s">
        <v>263</v>
      </c>
      <c r="RY119">
        <v>3500</v>
      </c>
      <c r="SA119">
        <f t="shared" si="237"/>
        <v>0</v>
      </c>
      <c r="SB119" t="str">
        <f t="shared" si="237"/>
        <v>Van à la journée</v>
      </c>
      <c r="SC119">
        <f t="shared" si="237"/>
        <v>0</v>
      </c>
      <c r="SD119">
        <f t="shared" si="237"/>
        <v>3500</v>
      </c>
      <c r="SF119">
        <f t="shared" si="238"/>
        <v>0</v>
      </c>
      <c r="SG119" t="str">
        <f t="shared" si="238"/>
        <v>Van à la journée</v>
      </c>
      <c r="SH119">
        <f t="shared" si="238"/>
        <v>0</v>
      </c>
      <c r="SI119">
        <f t="shared" si="238"/>
        <v>3500</v>
      </c>
      <c r="SK119">
        <f t="shared" si="239"/>
        <v>0</v>
      </c>
      <c r="SL119" t="str">
        <f t="shared" si="239"/>
        <v>Van à la journée</v>
      </c>
      <c r="SM119">
        <f t="shared" si="239"/>
        <v>0</v>
      </c>
      <c r="SN119">
        <f t="shared" si="239"/>
        <v>3500</v>
      </c>
      <c r="SR119" t="s">
        <v>576</v>
      </c>
      <c r="SS119" s="25"/>
      <c r="ST119" s="65"/>
      <c r="SW119" t="str">
        <f t="shared" si="240"/>
        <v>Déjeuner food court airport</v>
      </c>
      <c r="SX119">
        <f t="shared" si="240"/>
        <v>0</v>
      </c>
      <c r="SY119">
        <f t="shared" si="240"/>
        <v>0</v>
      </c>
      <c r="TB119" t="str">
        <f t="shared" si="241"/>
        <v>Déjeuner food court airport</v>
      </c>
      <c r="TC119">
        <f t="shared" si="241"/>
        <v>0</v>
      </c>
      <c r="TD119">
        <f t="shared" si="241"/>
        <v>0</v>
      </c>
      <c r="TG119" t="str">
        <f t="shared" si="242"/>
        <v>Déjeuner food court airport</v>
      </c>
      <c r="TH119">
        <f t="shared" si="242"/>
        <v>0</v>
      </c>
      <c r="TI119">
        <f t="shared" si="242"/>
        <v>0</v>
      </c>
    </row>
    <row r="120" spans="9:529" x14ac:dyDescent="0.25"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I120" s="27"/>
      <c r="AJ120" s="27"/>
      <c r="AK120" s="25"/>
      <c r="BE120" t="s">
        <v>355</v>
      </c>
      <c r="BF120">
        <v>0</v>
      </c>
      <c r="BG120">
        <v>0</v>
      </c>
      <c r="BH120" s="65"/>
      <c r="BI120" t="str">
        <f t="shared" si="149"/>
        <v/>
      </c>
      <c r="BJ120" t="str">
        <f t="shared" si="150"/>
        <v>Dîner le soir à l'hôtel ou à proximité</v>
      </c>
      <c r="BK120" s="27">
        <f t="shared" si="150"/>
        <v>0</v>
      </c>
      <c r="BL120" s="27">
        <f t="shared" si="150"/>
        <v>0</v>
      </c>
      <c r="BN120" t="str">
        <f t="shared" si="151"/>
        <v/>
      </c>
      <c r="BO120" t="str">
        <f t="shared" si="151"/>
        <v>Dîner le soir à l'hôtel ou à proximité</v>
      </c>
      <c r="BP120" s="27">
        <f t="shared" si="151"/>
        <v>0</v>
      </c>
      <c r="BQ120" s="27">
        <f t="shared" si="129"/>
        <v>0</v>
      </c>
      <c r="BS120" s="27" t="str">
        <f t="shared" si="152"/>
        <v/>
      </c>
      <c r="BT120" t="str">
        <f t="shared" si="152"/>
        <v>Dîner le soir à l'hôtel ou à proximité</v>
      </c>
      <c r="BU120" s="27">
        <f t="shared" si="152"/>
        <v>0</v>
      </c>
      <c r="BV120" s="27">
        <f t="shared" si="130"/>
        <v>0</v>
      </c>
      <c r="BW120" t="s">
        <v>859</v>
      </c>
      <c r="BX120" t="s">
        <v>594</v>
      </c>
      <c r="BY120" s="27">
        <v>0</v>
      </c>
      <c r="BZ120" s="27">
        <v>2500</v>
      </c>
      <c r="CB120" t="str">
        <f t="shared" si="153"/>
        <v>J18</v>
      </c>
      <c r="CC120" t="str">
        <f t="shared" si="154"/>
        <v>Départ à midi de l'hôtel en van pour krabi airport</v>
      </c>
      <c r="CD120" s="27">
        <f t="shared" si="154"/>
        <v>0</v>
      </c>
      <c r="CE120" s="27">
        <f t="shared" si="154"/>
        <v>2500</v>
      </c>
      <c r="CF120"/>
      <c r="CG120" t="str">
        <f t="shared" si="155"/>
        <v>J18</v>
      </c>
      <c r="CH120" t="str">
        <f t="shared" si="155"/>
        <v>Départ à midi de l'hôtel en van pour krabi airport</v>
      </c>
      <c r="CI120" s="27">
        <f t="shared" si="156"/>
        <v>0</v>
      </c>
      <c r="CJ120" s="27">
        <f t="shared" si="157"/>
        <v>2500</v>
      </c>
      <c r="CL120" t="str">
        <f t="shared" si="158"/>
        <v>J18</v>
      </c>
      <c r="CM120" t="str">
        <f t="shared" si="158"/>
        <v>Départ à midi de l'hôtel en van pour krabi airport</v>
      </c>
      <c r="CN120" s="27">
        <f t="shared" si="158"/>
        <v>0</v>
      </c>
      <c r="CO120" s="27">
        <f t="shared" si="131"/>
        <v>2500</v>
      </c>
      <c r="CQ120" s="25"/>
      <c r="CR120" s="26" t="s">
        <v>709</v>
      </c>
      <c r="CS120" s="72">
        <f>+CT119/CT117</f>
        <v>1519.4344737500001</v>
      </c>
      <c r="CT120" s="26"/>
      <c r="CU120" s="65"/>
      <c r="CW120" s="26" t="s">
        <v>709</v>
      </c>
      <c r="CX120" s="72">
        <f>+CY119/CY117</f>
        <v>1606.0555616666668</v>
      </c>
      <c r="CY120" s="26"/>
      <c r="CZ120" s="26"/>
      <c r="DB120" s="26" t="s">
        <v>709</v>
      </c>
      <c r="DC120" s="72">
        <f>+DD119/DD117</f>
        <v>1830.8777375000002</v>
      </c>
      <c r="DD120" s="26"/>
      <c r="DE120" s="26"/>
      <c r="DG120" s="26" t="s">
        <v>709</v>
      </c>
      <c r="DH120" s="72">
        <f>+DI119/DI117</f>
        <v>2453.7642650000003</v>
      </c>
      <c r="DI120" s="26"/>
      <c r="DJ120" s="26"/>
      <c r="DL120" t="s">
        <v>427</v>
      </c>
      <c r="DM120">
        <v>3700</v>
      </c>
      <c r="DN120">
        <v>0</v>
      </c>
      <c r="DP120" t="str">
        <f t="shared" si="165"/>
        <v/>
      </c>
      <c r="DQ120" t="str">
        <f t="shared" si="166"/>
        <v>Lanta miami resort</v>
      </c>
      <c r="DR120" s="27">
        <f t="shared" si="166"/>
        <v>3700</v>
      </c>
      <c r="DS120" s="27">
        <f t="shared" si="166"/>
        <v>0</v>
      </c>
      <c r="DU120" t="str">
        <f t="shared" si="167"/>
        <v/>
      </c>
      <c r="DV120" t="str">
        <f t="shared" si="167"/>
        <v>Lanta miami resort</v>
      </c>
      <c r="DW120" s="27">
        <f t="shared" si="167"/>
        <v>3700</v>
      </c>
      <c r="DX120" s="27">
        <f t="shared" si="132"/>
        <v>0</v>
      </c>
      <c r="DZ120" t="str">
        <f t="shared" si="168"/>
        <v/>
      </c>
      <c r="EA120" t="str">
        <f t="shared" si="168"/>
        <v>Lanta miami resort</v>
      </c>
      <c r="EB120" s="27">
        <f t="shared" si="168"/>
        <v>3700</v>
      </c>
      <c r="EC120" s="27">
        <f t="shared" si="133"/>
        <v>0</v>
      </c>
      <c r="EZ120" s="26" t="s">
        <v>681</v>
      </c>
      <c r="FA120" s="72"/>
      <c r="FB120" s="26">
        <v>8</v>
      </c>
      <c r="FC120" s="27"/>
      <c r="FE120" s="26" t="s">
        <v>681</v>
      </c>
      <c r="FF120" s="72"/>
      <c r="FG120" s="26">
        <v>6</v>
      </c>
      <c r="FJ120" s="26" t="s">
        <v>681</v>
      </c>
      <c r="FK120" s="72"/>
      <c r="FL120" s="26">
        <v>4</v>
      </c>
      <c r="FO120" s="26" t="s">
        <v>681</v>
      </c>
      <c r="FP120" s="72"/>
      <c r="FQ120" s="26">
        <v>2</v>
      </c>
      <c r="FS120" t="s">
        <v>873</v>
      </c>
      <c r="FT120">
        <v>1300</v>
      </c>
      <c r="FU120" s="73">
        <v>1300</v>
      </c>
      <c r="FW120" t="str">
        <f t="shared" si="173"/>
        <v/>
      </c>
      <c r="FX120" t="str">
        <f t="shared" si="174"/>
        <v>Départ 17h45 pour aéroport Udon - vol à 19h50 arrivée 20h55</v>
      </c>
      <c r="FY120" s="27">
        <f t="shared" si="174"/>
        <v>1300</v>
      </c>
      <c r="FZ120" s="27">
        <f t="shared" si="174"/>
        <v>1300</v>
      </c>
      <c r="GB120" t="str">
        <f t="shared" si="175"/>
        <v/>
      </c>
      <c r="GC120" t="str">
        <f t="shared" si="175"/>
        <v>Départ 17h45 pour aéroport Udon - vol à 19h50 arrivée 20h55</v>
      </c>
      <c r="GD120" s="27">
        <f t="shared" si="175"/>
        <v>1300</v>
      </c>
      <c r="GE120" s="27">
        <f t="shared" si="136"/>
        <v>1300</v>
      </c>
      <c r="GG120" t="str">
        <f t="shared" si="176"/>
        <v/>
      </c>
      <c r="GH120" t="str">
        <f t="shared" si="176"/>
        <v>Départ 17h45 pour aéroport Udon - vol à 19h50 arrivée 20h55</v>
      </c>
      <c r="GI120" s="27">
        <f t="shared" si="176"/>
        <v>1300</v>
      </c>
      <c r="GJ120" s="27">
        <f t="shared" si="137"/>
        <v>1300</v>
      </c>
      <c r="GL120" t="s">
        <v>874</v>
      </c>
      <c r="GN120">
        <v>0</v>
      </c>
      <c r="GP120" t="str">
        <f t="shared" si="177"/>
        <v/>
      </c>
      <c r="GQ120" t="str">
        <f t="shared" si="178"/>
        <v>Déjeuner barge</v>
      </c>
      <c r="GR120" s="27">
        <f t="shared" si="178"/>
        <v>0</v>
      </c>
      <c r="GS120" s="27">
        <f t="shared" si="178"/>
        <v>0</v>
      </c>
      <c r="GU120" t="str">
        <f t="shared" si="179"/>
        <v/>
      </c>
      <c r="GV120" t="str">
        <f t="shared" si="179"/>
        <v>Déjeuner barge</v>
      </c>
      <c r="GW120" s="27">
        <f t="shared" si="179"/>
        <v>0</v>
      </c>
      <c r="GX120" s="27">
        <f t="shared" si="138"/>
        <v>0</v>
      </c>
      <c r="GZ120" t="str">
        <f t="shared" si="180"/>
        <v/>
      </c>
      <c r="HA120" t="str">
        <f t="shared" si="180"/>
        <v>Déjeuner barge</v>
      </c>
      <c r="HB120" s="27">
        <f t="shared" si="180"/>
        <v>0</v>
      </c>
      <c r="HC120" s="27">
        <f t="shared" si="139"/>
        <v>0</v>
      </c>
      <c r="HE120" t="s">
        <v>875</v>
      </c>
      <c r="HI120" t="str">
        <f t="shared" si="181"/>
        <v/>
      </c>
      <c r="HJ120" t="str">
        <f t="shared" si="182"/>
        <v>Arrivée Mae Salong vers 16h</v>
      </c>
      <c r="HK120">
        <f t="shared" si="182"/>
        <v>0</v>
      </c>
      <c r="HL120">
        <f t="shared" si="182"/>
        <v>0</v>
      </c>
      <c r="HN120" t="str">
        <f t="shared" si="183"/>
        <v/>
      </c>
      <c r="HO120" t="str">
        <f t="shared" si="183"/>
        <v>Arrivée Mae Salong vers 16h</v>
      </c>
      <c r="HP120">
        <f t="shared" si="183"/>
        <v>0</v>
      </c>
      <c r="HQ120">
        <f t="shared" si="140"/>
        <v>0</v>
      </c>
      <c r="HS120" t="str">
        <f t="shared" si="184"/>
        <v/>
      </c>
      <c r="HT120" t="str">
        <f t="shared" si="184"/>
        <v>Arrivée Mae Salong vers 16h</v>
      </c>
      <c r="HU120">
        <f t="shared" si="184"/>
        <v>0</v>
      </c>
      <c r="HV120">
        <f t="shared" si="141"/>
        <v>0</v>
      </c>
      <c r="HX120" t="s">
        <v>875</v>
      </c>
      <c r="IB120" t="str">
        <f t="shared" si="185"/>
        <v/>
      </c>
      <c r="IC120" t="str">
        <f t="shared" si="186"/>
        <v>Arrivée Mae Salong vers 16h</v>
      </c>
      <c r="ID120">
        <f t="shared" si="186"/>
        <v>0</v>
      </c>
      <c r="IE120">
        <f t="shared" si="186"/>
        <v>0</v>
      </c>
      <c r="IG120" t="str">
        <f t="shared" si="187"/>
        <v/>
      </c>
      <c r="IH120" t="str">
        <f t="shared" si="188"/>
        <v>Arrivée Mae Salong vers 16h</v>
      </c>
      <c r="II120">
        <f t="shared" si="188"/>
        <v>0</v>
      </c>
      <c r="IJ120">
        <f t="shared" si="188"/>
        <v>0</v>
      </c>
      <c r="IL120" t="str">
        <f t="shared" si="189"/>
        <v/>
      </c>
      <c r="IM120" t="str">
        <f t="shared" si="190"/>
        <v>Arrivée Mae Salong vers 16h</v>
      </c>
      <c r="IN120">
        <f t="shared" si="190"/>
        <v>0</v>
      </c>
      <c r="IO120">
        <f t="shared" si="190"/>
        <v>0</v>
      </c>
      <c r="IV120" s="27"/>
      <c r="IW120" s="27"/>
      <c r="JX120" s="26"/>
      <c r="JY120" s="26" t="s">
        <v>754</v>
      </c>
      <c r="JZ120" s="72">
        <f>+(JZ119*2)-JZ110</f>
        <v>9281.4228399999993</v>
      </c>
      <c r="KA120" s="27">
        <f t="shared" si="254"/>
        <v>359884.56145792938</v>
      </c>
      <c r="KD120" s="26"/>
      <c r="KE120" s="26" t="s">
        <v>754</v>
      </c>
      <c r="KF120" s="72">
        <f>+(KF119*2)-KF110</f>
        <v>7934.9785199999988</v>
      </c>
      <c r="KG120" s="27"/>
      <c r="KJ120" s="26"/>
      <c r="KK120" s="26" t="s">
        <v>754</v>
      </c>
      <c r="KL120" s="72">
        <f>+(KL119*2)-KL110</f>
        <v>6614.3242</v>
      </c>
      <c r="KM120" s="27"/>
      <c r="KP120" s="26"/>
      <c r="KQ120" s="26" t="s">
        <v>754</v>
      </c>
      <c r="KR120" s="72">
        <f>+(KR119*2)-KR110</f>
        <v>5293.6698799999995</v>
      </c>
      <c r="KS120" s="27">
        <f>+KR120*$C$1</f>
        <v>205260.56145792941</v>
      </c>
      <c r="KV120" s="25" t="s">
        <v>382</v>
      </c>
      <c r="KW120" s="25"/>
      <c r="KX120" s="27"/>
      <c r="KY120" s="27">
        <v>0</v>
      </c>
      <c r="KZ120" s="27"/>
      <c r="LB120" s="25" t="s">
        <v>382</v>
      </c>
      <c r="LC120" s="25"/>
      <c r="LD120" s="27">
        <f t="shared" si="255"/>
        <v>0</v>
      </c>
      <c r="LE120" s="65">
        <f t="shared" si="255"/>
        <v>0</v>
      </c>
      <c r="LH120" t="str">
        <f t="shared" si="200"/>
        <v>Dîner à l'hôtel</v>
      </c>
      <c r="LI120" s="25"/>
      <c r="LJ120" s="27">
        <f t="shared" si="245"/>
        <v>0</v>
      </c>
      <c r="LK120" s="65">
        <f t="shared" si="245"/>
        <v>0</v>
      </c>
      <c r="LN120" t="str">
        <f t="shared" si="201"/>
        <v>Dîner à l'hôtel</v>
      </c>
      <c r="LO120" s="25"/>
      <c r="LP120" s="27">
        <f t="shared" si="246"/>
        <v>0</v>
      </c>
      <c r="LQ120" s="65">
        <f t="shared" si="246"/>
        <v>0</v>
      </c>
      <c r="LT120" t="s">
        <v>793</v>
      </c>
      <c r="LV120" s="27"/>
      <c r="LW120" s="27"/>
      <c r="LX120" s="27"/>
      <c r="LZ120" t="str">
        <f t="shared" si="202"/>
        <v>Petit déjeuner vers 8h à l'hôtel</v>
      </c>
      <c r="MB120" s="27">
        <f t="shared" si="256"/>
        <v>0</v>
      </c>
      <c r="MC120" s="65">
        <f t="shared" si="256"/>
        <v>0</v>
      </c>
      <c r="MF120" t="str">
        <f t="shared" si="203"/>
        <v>Petit déjeuner vers 8h à l'hôtel</v>
      </c>
      <c r="MH120" s="27">
        <f t="shared" si="247"/>
        <v>0</v>
      </c>
      <c r="MI120" s="65">
        <f t="shared" si="247"/>
        <v>0</v>
      </c>
      <c r="ML120" t="str">
        <f t="shared" si="204"/>
        <v>Petit déjeuner vers 8h à l'hôtel</v>
      </c>
      <c r="MN120" s="27">
        <f t="shared" si="248"/>
        <v>0</v>
      </c>
      <c r="MO120" s="65">
        <f t="shared" si="248"/>
        <v>0</v>
      </c>
      <c r="MQ120" s="25" t="s">
        <v>544</v>
      </c>
      <c r="MS120" s="27"/>
      <c r="MT120" s="27">
        <v>2800</v>
      </c>
      <c r="MU120" s="27"/>
      <c r="MW120" t="str">
        <f t="shared" si="205"/>
        <v>navette airport surathani + taxi hotel c.mai à aéroport c.mai</v>
      </c>
      <c r="MY120" s="27">
        <f t="shared" si="206"/>
        <v>0</v>
      </c>
      <c r="MZ120" s="65">
        <f t="shared" si="206"/>
        <v>2800</v>
      </c>
      <c r="NC120" t="str">
        <f t="shared" si="207"/>
        <v>navette airport surathani + taxi hotel c.mai à aéroport c.mai</v>
      </c>
      <c r="NE120" s="27">
        <f t="shared" si="208"/>
        <v>0</v>
      </c>
      <c r="NF120" s="65">
        <f t="shared" si="208"/>
        <v>2800</v>
      </c>
      <c r="NI120" t="str">
        <f t="shared" si="209"/>
        <v>navette airport surathani + taxi hotel c.mai à aéroport c.mai</v>
      </c>
      <c r="NK120" s="27">
        <f t="shared" si="210"/>
        <v>0</v>
      </c>
      <c r="NL120" s="65">
        <f t="shared" si="210"/>
        <v>2800</v>
      </c>
      <c r="OL120" s="26" t="s">
        <v>709</v>
      </c>
      <c r="OM120" s="26"/>
      <c r="ON120" s="72">
        <f>+OO119/OO117</f>
        <v>1322.48689375</v>
      </c>
      <c r="OO120" s="26"/>
      <c r="OR120" s="26" t="s">
        <v>709</v>
      </c>
      <c r="OS120" s="26"/>
      <c r="OT120" s="72">
        <f>+OU119/OU117</f>
        <v>1498.0657083333335</v>
      </c>
      <c r="OU120" s="26"/>
      <c r="OX120" s="26" t="s">
        <v>709</v>
      </c>
      <c r="OY120" s="26"/>
      <c r="OZ120" s="72">
        <f>+PA119/PA117</f>
        <v>1914.9233624999999</v>
      </c>
      <c r="PA120" s="26"/>
      <c r="PD120" s="26" t="s">
        <v>709</v>
      </c>
      <c r="PE120" s="26"/>
      <c r="PF120" s="72">
        <f>+PG119/PG117</f>
        <v>3165.4963250000001</v>
      </c>
      <c r="PG120" s="26"/>
      <c r="PJ120" s="26" t="s">
        <v>747</v>
      </c>
      <c r="PK120" s="26" t="s">
        <v>748</v>
      </c>
      <c r="PL120" s="72">
        <f>+(PM110/8)+(($PL$128)/8)+(PL117/2)</f>
        <v>952.37192375000006</v>
      </c>
      <c r="PM120" s="27">
        <f>+PL120*$C$1</f>
        <v>36927.953615742539</v>
      </c>
      <c r="PP120" s="26" t="s">
        <v>747</v>
      </c>
      <c r="PQ120" s="26" t="s">
        <v>748</v>
      </c>
      <c r="PR120" s="72">
        <f>+(PS110/8)+(($PL$128)/8)+(PR117/2)</f>
        <v>844.86630875000003</v>
      </c>
      <c r="PS120" s="27"/>
      <c r="PV120" s="26" t="s">
        <v>747</v>
      </c>
      <c r="PW120" s="26" t="s">
        <v>748</v>
      </c>
      <c r="PX120" s="72">
        <f>+(PY110/8)+(($PL$128)/8)+(PX117/2)</f>
        <v>759.92694375000008</v>
      </c>
      <c r="PY120" s="27"/>
      <c r="QB120" s="26" t="s">
        <v>747</v>
      </c>
      <c r="QC120" s="26" t="s">
        <v>748</v>
      </c>
      <c r="QD120" s="72">
        <f>+(QE110/8)+(($PL$128)/8)+(QD117/2)</f>
        <v>674.98757875000001</v>
      </c>
      <c r="QE120" s="27"/>
      <c r="QH120" s="26" t="s">
        <v>689</v>
      </c>
      <c r="QI120" s="26"/>
      <c r="QJ120" s="72">
        <f>+QJ119*QJ118*10</f>
        <v>2000</v>
      </c>
      <c r="QN120" s="26" t="s">
        <v>689</v>
      </c>
      <c r="QO120" s="26"/>
      <c r="QP120" s="72">
        <f>+QP119*QP118*10</f>
        <v>1500</v>
      </c>
      <c r="QT120" s="26" t="s">
        <v>689</v>
      </c>
      <c r="QU120" s="26"/>
      <c r="QV120" s="72">
        <f>+QV119*QV118*10</f>
        <v>1000</v>
      </c>
      <c r="QZ120" s="26" t="s">
        <v>689</v>
      </c>
      <c r="RA120" s="26"/>
      <c r="RB120" s="72">
        <f>+RB119*RB118*10</f>
        <v>500</v>
      </c>
      <c r="RD120" t="s">
        <v>876</v>
      </c>
      <c r="RI120" t="str">
        <f t="shared" si="234"/>
        <v>Picking bagages pour aéroport</v>
      </c>
      <c r="RJ120">
        <f t="shared" si="234"/>
        <v>0</v>
      </c>
      <c r="RK120">
        <f t="shared" si="234"/>
        <v>0</v>
      </c>
      <c r="RN120" t="str">
        <f t="shared" si="235"/>
        <v>Picking bagages pour aéroport</v>
      </c>
      <c r="RO120">
        <f t="shared" si="235"/>
        <v>0</v>
      </c>
      <c r="RP120">
        <f t="shared" si="235"/>
        <v>0</v>
      </c>
      <c r="RS120" t="str">
        <f t="shared" si="236"/>
        <v>Picking bagages pour aéroport</v>
      </c>
      <c r="RT120">
        <f t="shared" si="236"/>
        <v>0</v>
      </c>
      <c r="RU120">
        <f t="shared" si="236"/>
        <v>0</v>
      </c>
      <c r="RW120" t="s">
        <v>359</v>
      </c>
      <c r="RX120" s="27"/>
      <c r="RY120" s="27"/>
      <c r="SA120">
        <f t="shared" si="237"/>
        <v>0</v>
      </c>
      <c r="SB120" t="str">
        <f t="shared" si="237"/>
        <v>Déjeuner en route</v>
      </c>
      <c r="SC120">
        <f t="shared" si="237"/>
        <v>0</v>
      </c>
      <c r="SD120">
        <f t="shared" si="237"/>
        <v>0</v>
      </c>
      <c r="SF120">
        <f t="shared" si="238"/>
        <v>0</v>
      </c>
      <c r="SG120" t="str">
        <f t="shared" si="238"/>
        <v>Déjeuner en route</v>
      </c>
      <c r="SH120">
        <f t="shared" si="238"/>
        <v>0</v>
      </c>
      <c r="SI120">
        <f t="shared" si="238"/>
        <v>0</v>
      </c>
      <c r="SK120">
        <f t="shared" si="239"/>
        <v>0</v>
      </c>
      <c r="SL120" t="str">
        <f t="shared" si="239"/>
        <v>Déjeuner en route</v>
      </c>
      <c r="SM120">
        <f t="shared" si="239"/>
        <v>0</v>
      </c>
      <c r="SN120">
        <f t="shared" si="239"/>
        <v>0</v>
      </c>
      <c r="SR120" t="s">
        <v>583</v>
      </c>
      <c r="SS120" s="25"/>
      <c r="ST120" s="65"/>
      <c r="SW120" t="str">
        <f t="shared" si="240"/>
        <v>Départ à 14h30 pour Khao Yai arrivée 16h30</v>
      </c>
      <c r="SX120">
        <f t="shared" si="240"/>
        <v>0</v>
      </c>
      <c r="SY120">
        <f t="shared" si="240"/>
        <v>0</v>
      </c>
      <c r="TB120" t="str">
        <f t="shared" si="241"/>
        <v>Départ à 14h30 pour Khao Yai arrivée 16h30</v>
      </c>
      <c r="TC120">
        <f t="shared" si="241"/>
        <v>0</v>
      </c>
      <c r="TD120">
        <f t="shared" si="241"/>
        <v>0</v>
      </c>
      <c r="TG120" t="str">
        <f t="shared" si="242"/>
        <v>Départ à 14h30 pour Khao Yai arrivée 16h30</v>
      </c>
      <c r="TH120">
        <f t="shared" si="242"/>
        <v>0</v>
      </c>
      <c r="TI120">
        <f t="shared" si="242"/>
        <v>0</v>
      </c>
    </row>
    <row r="121" spans="9:529" x14ac:dyDescent="0.25"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K121" s="25"/>
      <c r="BE121" t="s">
        <v>427</v>
      </c>
      <c r="BF121">
        <v>3700</v>
      </c>
      <c r="BG121">
        <v>0</v>
      </c>
      <c r="BI121" t="str">
        <f t="shared" si="149"/>
        <v/>
      </c>
      <c r="BJ121" t="str">
        <f t="shared" si="150"/>
        <v>Lanta miami resort</v>
      </c>
      <c r="BK121" s="27">
        <f t="shared" si="150"/>
        <v>3700</v>
      </c>
      <c r="BL121" s="27">
        <f t="shared" si="150"/>
        <v>0</v>
      </c>
      <c r="BN121" t="str">
        <f t="shared" si="151"/>
        <v/>
      </c>
      <c r="BO121" t="str">
        <f t="shared" si="151"/>
        <v>Lanta miami resort</v>
      </c>
      <c r="BP121" s="27">
        <f t="shared" si="151"/>
        <v>3700</v>
      </c>
      <c r="BQ121" s="27">
        <f t="shared" si="129"/>
        <v>0</v>
      </c>
      <c r="BS121" s="27" t="str">
        <f t="shared" si="152"/>
        <v/>
      </c>
      <c r="BT121" t="str">
        <f t="shared" si="152"/>
        <v>Lanta miami resort</v>
      </c>
      <c r="BU121" s="27">
        <f t="shared" si="152"/>
        <v>3700</v>
      </c>
      <c r="BV121" s="27">
        <f t="shared" si="130"/>
        <v>0</v>
      </c>
      <c r="BX121" t="s">
        <v>601</v>
      </c>
      <c r="BY121" s="27">
        <v>1700</v>
      </c>
      <c r="BZ121" s="27">
        <v>1700</v>
      </c>
      <c r="CA121" s="65"/>
      <c r="CB121" t="str">
        <f t="shared" si="153"/>
        <v/>
      </c>
      <c r="CC121" t="str">
        <f t="shared" si="154"/>
        <v>Thai airways départ 15h40 arrivée 17h</v>
      </c>
      <c r="CD121" s="27">
        <f t="shared" si="154"/>
        <v>1700</v>
      </c>
      <c r="CE121" s="27">
        <f t="shared" si="154"/>
        <v>1700</v>
      </c>
      <c r="CF121" s="27"/>
      <c r="CG121" t="str">
        <f t="shared" si="155"/>
        <v/>
      </c>
      <c r="CH121" t="str">
        <f t="shared" si="155"/>
        <v>Thai airways départ 15h40 arrivée 17h</v>
      </c>
      <c r="CI121" s="27">
        <f t="shared" si="156"/>
        <v>1700</v>
      </c>
      <c r="CJ121" s="27">
        <f t="shared" si="157"/>
        <v>1700</v>
      </c>
      <c r="CK121" s="27"/>
      <c r="CL121" t="str">
        <f t="shared" si="158"/>
        <v/>
      </c>
      <c r="CM121" t="str">
        <f t="shared" si="158"/>
        <v>Thai airways départ 15h40 arrivée 17h</v>
      </c>
      <c r="CN121" s="27">
        <f t="shared" si="158"/>
        <v>1700</v>
      </c>
      <c r="CO121" s="27">
        <f t="shared" si="131"/>
        <v>1700</v>
      </c>
      <c r="CP121" s="27"/>
      <c r="CQ121" s="25"/>
      <c r="CR121" s="26" t="s">
        <v>713</v>
      </c>
      <c r="CS121" s="72">
        <f>+(CT119/CT117*2)-CS122</f>
        <v>2144.4717475000002</v>
      </c>
      <c r="CT121" s="26"/>
      <c r="CU121" s="65"/>
      <c r="CW121" s="26" t="s">
        <v>713</v>
      </c>
      <c r="CX121" s="72">
        <f>+(CY119/CY117*2)-CX122</f>
        <v>2317.7139233333337</v>
      </c>
      <c r="CY121" s="26"/>
      <c r="CZ121" s="26"/>
      <c r="DB121" s="26" t="s">
        <v>713</v>
      </c>
      <c r="DC121" s="72">
        <f>+(DD119/DD117*2)-DC122</f>
        <v>2767.3582750000005</v>
      </c>
      <c r="DD121" s="26"/>
      <c r="DE121" s="26"/>
      <c r="DG121" s="26" t="s">
        <v>713</v>
      </c>
      <c r="DH121" s="72">
        <f>+(DI119/DI117*2)-DH122</f>
        <v>4013.1313300000006</v>
      </c>
      <c r="DI121" s="26"/>
      <c r="DJ121" s="26"/>
      <c r="DK121" t="s">
        <v>828</v>
      </c>
      <c r="DL121" t="s">
        <v>440</v>
      </c>
      <c r="DM121" s="27"/>
      <c r="DN121" s="27"/>
      <c r="DP121" t="str">
        <f t="shared" si="165"/>
        <v>J16</v>
      </c>
      <c r="DQ121" t="str">
        <f t="shared" si="166"/>
        <v>Activités à la carte payables à part (voir desc.)</v>
      </c>
      <c r="DR121" s="27">
        <f t="shared" si="166"/>
        <v>0</v>
      </c>
      <c r="DS121" s="27">
        <f t="shared" si="166"/>
        <v>0</v>
      </c>
      <c r="DU121" t="str">
        <f t="shared" si="167"/>
        <v>J16</v>
      </c>
      <c r="DV121" t="str">
        <f t="shared" si="167"/>
        <v>Activités à la carte payables à part (voir desc.)</v>
      </c>
      <c r="DW121" s="27">
        <f t="shared" si="167"/>
        <v>0</v>
      </c>
      <c r="DX121" s="27">
        <f t="shared" si="132"/>
        <v>0</v>
      </c>
      <c r="DZ121" t="str">
        <f t="shared" si="168"/>
        <v>J16</v>
      </c>
      <c r="EA121" t="str">
        <f t="shared" si="168"/>
        <v>Activités à la carte payables à part (voir desc.)</v>
      </c>
      <c r="EB121" s="27">
        <f t="shared" si="168"/>
        <v>0</v>
      </c>
      <c r="EC121" s="27">
        <f t="shared" si="133"/>
        <v>0</v>
      </c>
      <c r="EG121" s="27"/>
      <c r="EZ121" s="26" t="s">
        <v>689</v>
      </c>
      <c r="FA121" s="72"/>
      <c r="FB121" s="72">
        <f>+FB120*FB119*15</f>
        <v>3000</v>
      </c>
      <c r="FE121" s="26" t="s">
        <v>689</v>
      </c>
      <c r="FF121" s="72"/>
      <c r="FG121" s="72">
        <f>+FG120*FG119*15</f>
        <v>2250</v>
      </c>
      <c r="FJ121" s="26" t="s">
        <v>689</v>
      </c>
      <c r="FK121" s="72"/>
      <c r="FL121" s="72">
        <f>+FL120*FL119*15</f>
        <v>1500</v>
      </c>
      <c r="FO121" s="26" t="s">
        <v>689</v>
      </c>
      <c r="FP121" s="72"/>
      <c r="FQ121" s="72">
        <f>+FQ120*FQ119*15</f>
        <v>750</v>
      </c>
      <c r="FS121" t="s">
        <v>299</v>
      </c>
      <c r="FT121" s="27"/>
      <c r="FU121" s="73">
        <v>2600</v>
      </c>
      <c r="FW121" t="str">
        <f t="shared" si="173"/>
        <v/>
      </c>
      <c r="FX121" t="str">
        <f t="shared" si="174"/>
        <v>van à la journée</v>
      </c>
      <c r="FY121" s="27">
        <f t="shared" si="174"/>
        <v>0</v>
      </c>
      <c r="FZ121" s="27">
        <f t="shared" si="174"/>
        <v>2600</v>
      </c>
      <c r="GB121" t="str">
        <f t="shared" si="175"/>
        <v/>
      </c>
      <c r="GC121" t="str">
        <f t="shared" si="175"/>
        <v>van à la journée</v>
      </c>
      <c r="GD121" s="27">
        <f t="shared" si="175"/>
        <v>0</v>
      </c>
      <c r="GE121" s="27">
        <f t="shared" si="136"/>
        <v>2600</v>
      </c>
      <c r="GG121" t="str">
        <f t="shared" si="176"/>
        <v/>
      </c>
      <c r="GH121" t="str">
        <f t="shared" si="176"/>
        <v>van à la journée</v>
      </c>
      <c r="GI121" s="27">
        <f t="shared" si="176"/>
        <v>0</v>
      </c>
      <c r="GJ121" s="27">
        <f t="shared" si="137"/>
        <v>2600</v>
      </c>
      <c r="GL121" t="s">
        <v>684</v>
      </c>
      <c r="GM121" s="27"/>
      <c r="GN121">
        <v>2600</v>
      </c>
      <c r="GP121" t="str">
        <f t="shared" si="177"/>
        <v/>
      </c>
      <c r="GQ121" t="str">
        <f t="shared" si="178"/>
        <v>transport pour la journée</v>
      </c>
      <c r="GR121" s="27">
        <f t="shared" si="178"/>
        <v>0</v>
      </c>
      <c r="GS121" s="27">
        <f t="shared" si="178"/>
        <v>2600</v>
      </c>
      <c r="GU121" t="str">
        <f t="shared" si="179"/>
        <v/>
      </c>
      <c r="GV121" t="str">
        <f t="shared" si="179"/>
        <v>transport pour la journée</v>
      </c>
      <c r="GW121" s="27">
        <f t="shared" si="179"/>
        <v>0</v>
      </c>
      <c r="GX121" s="27">
        <f t="shared" si="138"/>
        <v>2600</v>
      </c>
      <c r="GZ121" t="str">
        <f t="shared" si="180"/>
        <v/>
      </c>
      <c r="HA121" t="str">
        <f t="shared" si="180"/>
        <v>transport pour la journée</v>
      </c>
      <c r="HB121" s="27">
        <f t="shared" si="180"/>
        <v>0</v>
      </c>
      <c r="HC121" s="27">
        <f t="shared" si="139"/>
        <v>2600</v>
      </c>
      <c r="HE121" t="s">
        <v>877</v>
      </c>
      <c r="HF121">
        <v>1650</v>
      </c>
      <c r="HG121">
        <v>0</v>
      </c>
      <c r="HH121" t="s">
        <v>878</v>
      </c>
      <c r="HI121" t="str">
        <f t="shared" si="181"/>
        <v/>
      </c>
      <c r="HJ121" t="str">
        <f t="shared" si="182"/>
        <v>Hôtel Mae Salong</v>
      </c>
      <c r="HK121">
        <f t="shared" si="182"/>
        <v>1650</v>
      </c>
      <c r="HL121">
        <f t="shared" si="182"/>
        <v>0</v>
      </c>
      <c r="HN121" t="str">
        <f t="shared" si="183"/>
        <v/>
      </c>
      <c r="HO121" t="str">
        <f t="shared" si="183"/>
        <v>Hôtel Mae Salong</v>
      </c>
      <c r="HP121">
        <f t="shared" si="183"/>
        <v>1650</v>
      </c>
      <c r="HQ121">
        <f t="shared" si="140"/>
        <v>0</v>
      </c>
      <c r="HS121" t="str">
        <f t="shared" si="184"/>
        <v/>
      </c>
      <c r="HT121" t="str">
        <f t="shared" si="184"/>
        <v>Hôtel Mae Salong</v>
      </c>
      <c r="HU121">
        <f t="shared" si="184"/>
        <v>1650</v>
      </c>
      <c r="HV121">
        <f t="shared" si="141"/>
        <v>0</v>
      </c>
      <c r="HX121" t="s">
        <v>877</v>
      </c>
      <c r="HY121">
        <v>1650</v>
      </c>
      <c r="HZ121">
        <v>0</v>
      </c>
      <c r="IB121" t="str">
        <f t="shared" si="185"/>
        <v/>
      </c>
      <c r="IC121" t="str">
        <f t="shared" si="186"/>
        <v>Hôtel Mae Salong</v>
      </c>
      <c r="ID121">
        <f t="shared" si="186"/>
        <v>1650</v>
      </c>
      <c r="IE121">
        <f t="shared" si="186"/>
        <v>0</v>
      </c>
      <c r="IG121" t="str">
        <f t="shared" si="187"/>
        <v/>
      </c>
      <c r="IH121" t="str">
        <f t="shared" si="188"/>
        <v>Hôtel Mae Salong</v>
      </c>
      <c r="II121">
        <f t="shared" si="188"/>
        <v>1650</v>
      </c>
      <c r="IJ121">
        <f t="shared" si="188"/>
        <v>0</v>
      </c>
      <c r="IL121" t="str">
        <f t="shared" si="189"/>
        <v/>
      </c>
      <c r="IM121" t="str">
        <f t="shared" si="190"/>
        <v>Hôtel Mae Salong</v>
      </c>
      <c r="IN121">
        <f t="shared" si="190"/>
        <v>1650</v>
      </c>
      <c r="IO121">
        <f t="shared" si="190"/>
        <v>0</v>
      </c>
      <c r="IV121" s="27"/>
      <c r="IW121" s="27"/>
      <c r="KC121" s="27"/>
      <c r="KD121" s="27"/>
      <c r="KV121" t="s">
        <v>427</v>
      </c>
      <c r="KX121" s="27">
        <v>3700</v>
      </c>
      <c r="KY121" s="27">
        <v>0</v>
      </c>
      <c r="KZ121" s="27"/>
      <c r="LB121" t="s">
        <v>686</v>
      </c>
      <c r="LD121" s="27">
        <f t="shared" si="255"/>
        <v>3700</v>
      </c>
      <c r="LE121" s="65">
        <f t="shared" si="255"/>
        <v>0</v>
      </c>
      <c r="LH121" t="str">
        <f t="shared" si="200"/>
        <v>hana lanta resort</v>
      </c>
      <c r="LJ121" s="27">
        <f t="shared" si="245"/>
        <v>3700</v>
      </c>
      <c r="LK121" s="65">
        <f t="shared" si="245"/>
        <v>0</v>
      </c>
      <c r="LN121" t="str">
        <f t="shared" si="201"/>
        <v>hana lanta resort</v>
      </c>
      <c r="LP121" s="27">
        <f t="shared" si="246"/>
        <v>3700</v>
      </c>
      <c r="LQ121" s="65">
        <f t="shared" si="246"/>
        <v>0</v>
      </c>
      <c r="LT121" t="s">
        <v>879</v>
      </c>
      <c r="LV121" s="27"/>
      <c r="LW121" s="27">
        <v>0</v>
      </c>
      <c r="LX121" s="27"/>
      <c r="LZ121" t="str">
        <f t="shared" si="202"/>
        <v>voiture à la journée</v>
      </c>
      <c r="MB121" s="27">
        <f t="shared" si="256"/>
        <v>0</v>
      </c>
      <c r="MC121" s="65">
        <f t="shared" si="256"/>
        <v>0</v>
      </c>
      <c r="MF121" t="str">
        <f t="shared" si="203"/>
        <v>voiture à la journée</v>
      </c>
      <c r="MH121" s="27">
        <f t="shared" si="247"/>
        <v>0</v>
      </c>
      <c r="MI121" s="65">
        <f t="shared" si="247"/>
        <v>0</v>
      </c>
      <c r="ML121" t="str">
        <f t="shared" si="204"/>
        <v>voiture à la journée</v>
      </c>
      <c r="MN121" s="27">
        <f t="shared" si="248"/>
        <v>0</v>
      </c>
      <c r="MO121" s="65">
        <f t="shared" si="248"/>
        <v>0</v>
      </c>
      <c r="MQ121" s="25" t="s">
        <v>554</v>
      </c>
      <c r="MS121" s="27">
        <v>1200</v>
      </c>
      <c r="MT121" s="27">
        <v>0</v>
      </c>
      <c r="MU121" s="27" t="s">
        <v>555</v>
      </c>
      <c r="MW121" t="str">
        <f t="shared" si="205"/>
        <v>Hôtel Khao Sok Jungle Resort</v>
      </c>
      <c r="MY121" s="27">
        <f t="shared" si="206"/>
        <v>1200</v>
      </c>
      <c r="MZ121" s="65">
        <f t="shared" si="206"/>
        <v>0</v>
      </c>
      <c r="NC121" t="str">
        <f t="shared" si="207"/>
        <v>Hôtel Khao Sok Jungle Resort</v>
      </c>
      <c r="NE121" s="27">
        <f t="shared" si="208"/>
        <v>1200</v>
      </c>
      <c r="NF121" s="65">
        <f t="shared" si="208"/>
        <v>0</v>
      </c>
      <c r="NI121" t="str">
        <f t="shared" si="209"/>
        <v>Hôtel Khao Sok Jungle Resort</v>
      </c>
      <c r="NK121" s="27">
        <f t="shared" si="210"/>
        <v>1200</v>
      </c>
      <c r="NL121" s="65">
        <f t="shared" si="210"/>
        <v>0</v>
      </c>
      <c r="NN121" s="26" t="s">
        <v>639</v>
      </c>
      <c r="NO121" s="26"/>
      <c r="NP121" s="72">
        <f>SUM(NP19:NP120)/$C$1</f>
        <v>1257.5204000000001</v>
      </c>
      <c r="NQ121" s="72">
        <f>SUM(NQ19:NQ120)/$C$1</f>
        <v>3168.6109799999999</v>
      </c>
      <c r="NT121" s="26" t="s">
        <v>639</v>
      </c>
      <c r="NU121" s="26"/>
      <c r="NV121" s="72">
        <f>SUM(NV19:NV120)/$C$1</f>
        <v>1257.5204000000001</v>
      </c>
      <c r="NW121" s="72">
        <f>SUM(NW19:NW120)/$C$1</f>
        <v>3065.4509800000001</v>
      </c>
      <c r="NZ121" s="26" t="s">
        <v>639</v>
      </c>
      <c r="OA121" s="26"/>
      <c r="OB121" s="72">
        <f>SUM(OB19:OB120)/$C$1</f>
        <v>1257.5204000000001</v>
      </c>
      <c r="OC121" s="72">
        <f>SUM(OC19:OC120)/$C$1</f>
        <v>3065.4509800000001</v>
      </c>
      <c r="OF121" s="26" t="s">
        <v>639</v>
      </c>
      <c r="OG121" s="26"/>
      <c r="OH121" s="72">
        <f>SUM(OH19:OH120)/$C$1</f>
        <v>1257.5204000000001</v>
      </c>
      <c r="OI121" s="72">
        <f>SUM(OI19:OI120)/$C$1</f>
        <v>3065.4509800000001</v>
      </c>
      <c r="OL121" s="26" t="s">
        <v>713</v>
      </c>
      <c r="OM121" s="26"/>
      <c r="ON121" s="72">
        <f>+(OO119/OO117*2)-ON122</f>
        <v>2139.4897875000001</v>
      </c>
      <c r="OO121" s="26" t="s">
        <v>25</v>
      </c>
      <c r="OR121" s="26" t="s">
        <v>713</v>
      </c>
      <c r="OS121" s="26"/>
      <c r="OT121" s="72">
        <f>+(OU119/OU117*2)-OT122</f>
        <v>2490.6474166666671</v>
      </c>
      <c r="OU121" s="26" t="s">
        <v>25</v>
      </c>
      <c r="OX121" s="26" t="s">
        <v>713</v>
      </c>
      <c r="OY121" s="26"/>
      <c r="OZ121" s="72">
        <f>+(PA119/PA117*2)-OZ122</f>
        <v>3324.362725</v>
      </c>
      <c r="PA121" s="26" t="s">
        <v>25</v>
      </c>
      <c r="PD121" s="26" t="s">
        <v>713</v>
      </c>
      <c r="PE121" s="26"/>
      <c r="PF121" s="72">
        <f>+(PG119/PG117*2)-PF122</f>
        <v>5825.5086499999998</v>
      </c>
      <c r="PG121" s="26" t="s">
        <v>25</v>
      </c>
      <c r="PJ121" s="26"/>
      <c r="PK121" s="26" t="s">
        <v>754</v>
      </c>
      <c r="PL121" s="72">
        <f>+(PL120*2)-PL117</f>
        <v>1571.0212475000001</v>
      </c>
      <c r="PM121" s="27">
        <f>+PL121*$C$1</f>
        <v>60915.907231485071</v>
      </c>
      <c r="PP121" s="26"/>
      <c r="PQ121" s="26" t="s">
        <v>754</v>
      </c>
      <c r="PR121" s="72">
        <f>+(PR120*2)-PR117</f>
        <v>1356.0100175</v>
      </c>
      <c r="PS121" s="27"/>
      <c r="PV121" s="26"/>
      <c r="PW121" s="26" t="s">
        <v>754</v>
      </c>
      <c r="PX121" s="72">
        <f>+(PX120*2)-PX117</f>
        <v>1186.1312875000001</v>
      </c>
      <c r="PY121" s="27"/>
      <c r="QB121" s="26"/>
      <c r="QC121" s="26" t="s">
        <v>754</v>
      </c>
      <c r="QD121" s="72">
        <f>+(QD120*2)-QD117</f>
        <v>1016.2525575</v>
      </c>
      <c r="QE121" s="27"/>
      <c r="QH121" s="26" t="s">
        <v>699</v>
      </c>
      <c r="QI121" s="26"/>
      <c r="QJ121" s="72">
        <f>+QJ120+QJ117</f>
        <v>9101.3022899999996</v>
      </c>
      <c r="QN121" s="26" t="s">
        <v>699</v>
      </c>
      <c r="QO121" s="26"/>
      <c r="QP121" s="72">
        <f>+QP120+QP117</f>
        <v>7432.2931699999999</v>
      </c>
      <c r="QT121" s="26" t="s">
        <v>699</v>
      </c>
      <c r="QU121" s="26"/>
      <c r="QV121" s="72">
        <f>+QV120+QV117</f>
        <v>5914.9292500000001</v>
      </c>
      <c r="QZ121" s="26" t="s">
        <v>699</v>
      </c>
      <c r="RA121" s="26"/>
      <c r="RB121" s="72">
        <f>+RB120+RB117</f>
        <v>4406.8497299999999</v>
      </c>
      <c r="RD121" t="s">
        <v>617</v>
      </c>
      <c r="RF121">
        <f>16*3500</f>
        <v>56000</v>
      </c>
      <c r="RI121" t="str">
        <f t="shared" si="234"/>
        <v>Guide</v>
      </c>
      <c r="RJ121">
        <f t="shared" si="234"/>
        <v>0</v>
      </c>
      <c r="RK121">
        <f t="shared" si="234"/>
        <v>56000</v>
      </c>
      <c r="RN121" t="str">
        <f t="shared" si="235"/>
        <v>Guide</v>
      </c>
      <c r="RO121">
        <f t="shared" si="235"/>
        <v>0</v>
      </c>
      <c r="RP121">
        <f t="shared" si="235"/>
        <v>56000</v>
      </c>
      <c r="RS121" t="str">
        <f t="shared" si="236"/>
        <v>Guide</v>
      </c>
      <c r="RT121">
        <f t="shared" si="236"/>
        <v>0</v>
      </c>
      <c r="RU121">
        <f t="shared" si="236"/>
        <v>56000</v>
      </c>
      <c r="RW121" t="s">
        <v>726</v>
      </c>
      <c r="RX121" s="27">
        <v>1800</v>
      </c>
      <c r="RY121" s="27"/>
      <c r="SA121">
        <f t="shared" si="237"/>
        <v>0</v>
      </c>
      <c r="SB121" t="str">
        <f t="shared" si="237"/>
        <v>Slive hotel - dîner à surin</v>
      </c>
      <c r="SC121">
        <f t="shared" si="237"/>
        <v>1800</v>
      </c>
      <c r="SD121">
        <f t="shared" si="237"/>
        <v>0</v>
      </c>
      <c r="SF121">
        <f t="shared" si="238"/>
        <v>0</v>
      </c>
      <c r="SG121" t="str">
        <f t="shared" si="238"/>
        <v>Slive hotel - dîner à surin</v>
      </c>
      <c r="SH121">
        <f t="shared" si="238"/>
        <v>1800</v>
      </c>
      <c r="SI121">
        <f t="shared" si="238"/>
        <v>0</v>
      </c>
      <c r="SK121">
        <f t="shared" si="239"/>
        <v>0</v>
      </c>
      <c r="SL121" t="str">
        <f t="shared" si="239"/>
        <v>Slive hotel - dîner à surin</v>
      </c>
      <c r="SM121">
        <f t="shared" si="239"/>
        <v>1800</v>
      </c>
      <c r="SN121">
        <f t="shared" si="239"/>
        <v>0</v>
      </c>
      <c r="SR121" t="s">
        <v>591</v>
      </c>
      <c r="SS121">
        <v>1800</v>
      </c>
      <c r="ST121" s="27"/>
      <c r="SW121" t="str">
        <f t="shared" si="240"/>
        <v>Hotel jungle house khao yai</v>
      </c>
      <c r="SX121">
        <f t="shared" si="240"/>
        <v>1800</v>
      </c>
      <c r="SY121">
        <f t="shared" si="240"/>
        <v>0</v>
      </c>
      <c r="TB121" t="str">
        <f t="shared" si="241"/>
        <v>Hotel jungle house khao yai</v>
      </c>
      <c r="TC121">
        <f t="shared" si="241"/>
        <v>1800</v>
      </c>
      <c r="TD121">
        <f t="shared" si="241"/>
        <v>0</v>
      </c>
      <c r="TG121" t="str">
        <f t="shared" si="242"/>
        <v>Hotel jungle house khao yai</v>
      </c>
      <c r="TH121">
        <f t="shared" si="242"/>
        <v>1800</v>
      </c>
      <c r="TI121">
        <f t="shared" si="242"/>
        <v>0</v>
      </c>
    </row>
    <row r="122" spans="9:529" x14ac:dyDescent="0.25">
      <c r="AK122" s="25"/>
      <c r="BD122" t="s">
        <v>859</v>
      </c>
      <c r="BE122" t="s">
        <v>440</v>
      </c>
      <c r="BF122">
        <v>0</v>
      </c>
      <c r="BG122">
        <v>0</v>
      </c>
      <c r="BH122" s="65"/>
      <c r="BI122" t="str">
        <f t="shared" si="149"/>
        <v>J18</v>
      </c>
      <c r="BJ122" t="str">
        <f t="shared" si="150"/>
        <v>Activités à la carte payables à part (voir desc.)</v>
      </c>
      <c r="BK122" s="27">
        <f t="shared" si="150"/>
        <v>0</v>
      </c>
      <c r="BL122" s="27">
        <f t="shared" si="150"/>
        <v>0</v>
      </c>
      <c r="BN122" t="str">
        <f t="shared" si="151"/>
        <v>J18</v>
      </c>
      <c r="BO122" t="str">
        <f t="shared" si="151"/>
        <v>Activités à la carte payables à part (voir desc.)</v>
      </c>
      <c r="BP122" s="27">
        <f t="shared" si="151"/>
        <v>0</v>
      </c>
      <c r="BQ122" s="27">
        <f t="shared" si="129"/>
        <v>0</v>
      </c>
      <c r="BS122" s="27" t="str">
        <f t="shared" si="152"/>
        <v>J18</v>
      </c>
      <c r="BT122" t="str">
        <f t="shared" si="152"/>
        <v>Activités à la carte payables à part (voir desc.)</v>
      </c>
      <c r="BU122" s="27">
        <f t="shared" si="152"/>
        <v>0</v>
      </c>
      <c r="BV122" s="27">
        <f t="shared" si="130"/>
        <v>0</v>
      </c>
      <c r="BX122" t="s">
        <v>612</v>
      </c>
      <c r="BY122" s="27">
        <v>0</v>
      </c>
      <c r="BZ122" s="27">
        <v>0</v>
      </c>
      <c r="CB122" t="str">
        <f t="shared" si="153"/>
        <v/>
      </c>
      <c r="CC122" t="str">
        <f t="shared" si="154"/>
        <v>Orchid resort T&amp;G</v>
      </c>
      <c r="CD122" s="27">
        <f t="shared" si="154"/>
        <v>0</v>
      </c>
      <c r="CE122" s="27">
        <f t="shared" si="154"/>
        <v>0</v>
      </c>
      <c r="CF122"/>
      <c r="CG122" t="str">
        <f t="shared" si="155"/>
        <v/>
      </c>
      <c r="CH122" t="str">
        <f t="shared" si="155"/>
        <v>Orchid resort T&amp;G</v>
      </c>
      <c r="CI122" s="27">
        <f t="shared" si="156"/>
        <v>0</v>
      </c>
      <c r="CJ122" s="27">
        <f t="shared" si="157"/>
        <v>0</v>
      </c>
      <c r="CL122" t="str">
        <f t="shared" si="158"/>
        <v/>
      </c>
      <c r="CM122" t="str">
        <f t="shared" si="158"/>
        <v>Orchid resort T&amp;G</v>
      </c>
      <c r="CN122" s="27">
        <f t="shared" si="158"/>
        <v>0</v>
      </c>
      <c r="CO122" s="27">
        <f t="shared" si="131"/>
        <v>0</v>
      </c>
      <c r="CQ122" s="25"/>
      <c r="CR122" s="26" t="s">
        <v>720</v>
      </c>
      <c r="CS122" s="72">
        <f>+(+CS101+CS97+CS93+CS89+CS85+CS79+CS69+CS53+CS48+CS44+CS32+CS22+CS105+CS66)/$C$1</f>
        <v>894.3972</v>
      </c>
      <c r="CT122" s="26"/>
      <c r="CU122" s="65"/>
      <c r="CW122" s="26" t="s">
        <v>720</v>
      </c>
      <c r="CX122" s="72">
        <f>+CS122</f>
        <v>894.3972</v>
      </c>
      <c r="CY122" s="26"/>
      <c r="CZ122" s="26"/>
      <c r="DB122" s="26" t="s">
        <v>720</v>
      </c>
      <c r="DC122" s="72">
        <f>+CX122</f>
        <v>894.3972</v>
      </c>
      <c r="DD122" s="26"/>
      <c r="DE122" s="26"/>
      <c r="DG122" s="26" t="s">
        <v>720</v>
      </c>
      <c r="DH122" s="72">
        <f>+DC122</f>
        <v>894.3972</v>
      </c>
      <c r="DI122" s="26"/>
      <c r="DJ122" s="26"/>
      <c r="DL122" t="s">
        <v>448</v>
      </c>
      <c r="DN122" s="27">
        <v>0</v>
      </c>
      <c r="DP122" t="str">
        <f t="shared" si="165"/>
        <v/>
      </c>
      <c r="DQ122" t="str">
        <f t="shared" si="166"/>
        <v>Déjeuner à l'hôtel</v>
      </c>
      <c r="DR122" s="27">
        <f t="shared" si="166"/>
        <v>0</v>
      </c>
      <c r="DS122" s="27">
        <f t="shared" si="166"/>
        <v>0</v>
      </c>
      <c r="DU122" t="str">
        <f t="shared" si="167"/>
        <v/>
      </c>
      <c r="DV122" t="str">
        <f t="shared" si="167"/>
        <v>Déjeuner à l'hôtel</v>
      </c>
      <c r="DW122" s="27">
        <f t="shared" si="167"/>
        <v>0</v>
      </c>
      <c r="DX122" s="27">
        <f t="shared" si="132"/>
        <v>0</v>
      </c>
      <c r="DZ122" t="str">
        <f t="shared" si="168"/>
        <v/>
      </c>
      <c r="EA122" t="str">
        <f t="shared" si="168"/>
        <v>Déjeuner à l'hôtel</v>
      </c>
      <c r="EB122" s="27">
        <f t="shared" si="168"/>
        <v>0</v>
      </c>
      <c r="EC122" s="27">
        <f t="shared" si="133"/>
        <v>0</v>
      </c>
      <c r="EH122" s="27"/>
      <c r="EZ122" s="26" t="s">
        <v>699</v>
      </c>
      <c r="FA122" s="72"/>
      <c r="FB122" s="72">
        <f>+FB121+FB118</f>
        <v>12662.97141</v>
      </c>
      <c r="FC122" s="27"/>
      <c r="FE122" s="26" t="s">
        <v>699</v>
      </c>
      <c r="FF122" s="72"/>
      <c r="FG122" s="72">
        <f>+FG121+FG118</f>
        <v>10052.42923</v>
      </c>
      <c r="FJ122" s="26" t="s">
        <v>699</v>
      </c>
      <c r="FK122" s="72"/>
      <c r="FL122" s="72">
        <f>+FL121+FL118</f>
        <v>7648.20705</v>
      </c>
      <c r="FO122" s="26" t="s">
        <v>699</v>
      </c>
      <c r="FP122" s="72"/>
      <c r="FQ122" s="72">
        <f>+FQ121+FQ118</f>
        <v>5243.9848700000002</v>
      </c>
      <c r="FS122" t="s">
        <v>617</v>
      </c>
      <c r="FT122" s="27"/>
      <c r="FU122">
        <f>16*3500</f>
        <v>56000</v>
      </c>
      <c r="FW122" t="str">
        <f t="shared" si="173"/>
        <v/>
      </c>
      <c r="FX122" t="str">
        <f t="shared" si="174"/>
        <v>Guide</v>
      </c>
      <c r="FY122" s="27">
        <f t="shared" si="174"/>
        <v>0</v>
      </c>
      <c r="FZ122" s="27">
        <f t="shared" si="174"/>
        <v>56000</v>
      </c>
      <c r="GB122" t="str">
        <f t="shared" si="175"/>
        <v/>
      </c>
      <c r="GC122" t="str">
        <f t="shared" si="175"/>
        <v>Guide</v>
      </c>
      <c r="GD122" s="27">
        <f t="shared" si="175"/>
        <v>0</v>
      </c>
      <c r="GE122" s="27">
        <f t="shared" si="136"/>
        <v>56000</v>
      </c>
      <c r="GG122" t="str">
        <f t="shared" si="176"/>
        <v/>
      </c>
      <c r="GH122" t="str">
        <f t="shared" si="176"/>
        <v>Guide</v>
      </c>
      <c r="GI122" s="27">
        <f t="shared" si="176"/>
        <v>0</v>
      </c>
      <c r="GJ122" s="27">
        <f t="shared" si="137"/>
        <v>56000</v>
      </c>
      <c r="GL122" t="s">
        <v>880</v>
      </c>
      <c r="GN122">
        <v>1000</v>
      </c>
      <c r="GP122" t="str">
        <f t="shared" si="177"/>
        <v/>
      </c>
      <c r="GQ122" t="str">
        <f t="shared" si="178"/>
        <v>14h départ pour visite distillerie (on prend les bagages)</v>
      </c>
      <c r="GR122" s="27">
        <f t="shared" si="178"/>
        <v>0</v>
      </c>
      <c r="GS122" s="27">
        <f t="shared" si="178"/>
        <v>1000</v>
      </c>
      <c r="GU122" t="str">
        <f t="shared" si="179"/>
        <v/>
      </c>
      <c r="GV122" t="str">
        <f t="shared" si="179"/>
        <v>14h départ pour visite distillerie (on prend les bagages)</v>
      </c>
      <c r="GW122" s="27">
        <f t="shared" si="179"/>
        <v>0</v>
      </c>
      <c r="GX122" s="27">
        <f t="shared" si="138"/>
        <v>1000</v>
      </c>
      <c r="GZ122" t="str">
        <f t="shared" si="180"/>
        <v/>
      </c>
      <c r="HA122" t="str">
        <f t="shared" si="180"/>
        <v>14h départ pour visite distillerie (on prend les bagages)</v>
      </c>
      <c r="HB122" s="27">
        <f t="shared" si="180"/>
        <v>0</v>
      </c>
      <c r="HC122" s="27">
        <f t="shared" si="139"/>
        <v>1000</v>
      </c>
      <c r="HE122" t="s">
        <v>881</v>
      </c>
      <c r="HG122">
        <v>0</v>
      </c>
      <c r="HI122" t="str">
        <f t="shared" si="181"/>
        <v/>
      </c>
      <c r="HJ122" t="str">
        <f t="shared" si="182"/>
        <v xml:space="preserve">Dîner </v>
      </c>
      <c r="HK122">
        <f t="shared" si="182"/>
        <v>0</v>
      </c>
      <c r="HL122">
        <f t="shared" si="182"/>
        <v>0</v>
      </c>
      <c r="HN122" t="str">
        <f t="shared" si="183"/>
        <v/>
      </c>
      <c r="HO122" t="str">
        <f t="shared" si="183"/>
        <v xml:space="preserve">Dîner </v>
      </c>
      <c r="HP122">
        <f t="shared" si="183"/>
        <v>0</v>
      </c>
      <c r="HQ122">
        <f t="shared" si="140"/>
        <v>0</v>
      </c>
      <c r="HS122" t="str">
        <f t="shared" si="184"/>
        <v/>
      </c>
      <c r="HT122" t="str">
        <f t="shared" si="184"/>
        <v xml:space="preserve">Dîner </v>
      </c>
      <c r="HU122">
        <f t="shared" si="184"/>
        <v>0</v>
      </c>
      <c r="HV122">
        <f t="shared" si="141"/>
        <v>0</v>
      </c>
      <c r="HX122" t="s">
        <v>881</v>
      </c>
      <c r="HZ122">
        <v>0</v>
      </c>
      <c r="IB122" t="str">
        <f t="shared" si="185"/>
        <v/>
      </c>
      <c r="IC122" t="str">
        <f t="shared" si="186"/>
        <v xml:space="preserve">Dîner </v>
      </c>
      <c r="ID122">
        <f t="shared" si="186"/>
        <v>0</v>
      </c>
      <c r="IE122">
        <f t="shared" si="186"/>
        <v>0</v>
      </c>
      <c r="IG122" t="str">
        <f t="shared" si="187"/>
        <v/>
      </c>
      <c r="IH122" t="str">
        <f t="shared" si="188"/>
        <v xml:space="preserve">Dîner </v>
      </c>
      <c r="II122">
        <f t="shared" si="188"/>
        <v>0</v>
      </c>
      <c r="IJ122">
        <f t="shared" si="188"/>
        <v>0</v>
      </c>
      <c r="IL122" t="str">
        <f t="shared" si="189"/>
        <v/>
      </c>
      <c r="IM122" t="str">
        <f t="shared" si="190"/>
        <v xml:space="preserve">Dîner </v>
      </c>
      <c r="IN122">
        <f t="shared" si="190"/>
        <v>0</v>
      </c>
      <c r="IO122">
        <f t="shared" si="190"/>
        <v>0</v>
      </c>
      <c r="IV122" s="27"/>
      <c r="IW122" s="27"/>
      <c r="JY122" t="s">
        <v>795</v>
      </c>
      <c r="JZ122">
        <f>13*120</f>
        <v>1560</v>
      </c>
      <c r="KU122" t="s">
        <v>828</v>
      </c>
      <c r="KV122" s="25" t="s">
        <v>762</v>
      </c>
      <c r="KW122" s="25"/>
      <c r="KX122" s="27">
        <v>0</v>
      </c>
      <c r="KY122" s="27">
        <v>2500</v>
      </c>
      <c r="LA122" t="s">
        <v>817</v>
      </c>
      <c r="LB122" s="25" t="s">
        <v>762</v>
      </c>
      <c r="LC122" s="25"/>
      <c r="LD122" s="27">
        <f t="shared" si="255"/>
        <v>0</v>
      </c>
      <c r="LE122" s="65">
        <f t="shared" si="255"/>
        <v>2500</v>
      </c>
      <c r="LG122" t="s">
        <v>817</v>
      </c>
      <c r="LH122" t="str">
        <f t="shared" si="200"/>
        <v>Départ à 13h30 de l'hotel pour aéroport</v>
      </c>
      <c r="LI122" s="25"/>
      <c r="LJ122" s="27">
        <f t="shared" si="245"/>
        <v>0</v>
      </c>
      <c r="LK122" s="65">
        <f t="shared" si="245"/>
        <v>2500</v>
      </c>
      <c r="LM122" t="s">
        <v>817</v>
      </c>
      <c r="LN122" t="str">
        <f t="shared" si="201"/>
        <v>Départ à 13h30 de l'hotel pour aéroport</v>
      </c>
      <c r="LO122" s="25"/>
      <c r="LP122" s="27">
        <f t="shared" si="246"/>
        <v>0</v>
      </c>
      <c r="LQ122" s="65">
        <f t="shared" si="246"/>
        <v>2500</v>
      </c>
      <c r="LT122" t="s">
        <v>416</v>
      </c>
      <c r="LW122" s="27">
        <v>0</v>
      </c>
      <c r="LX122" s="27"/>
      <c r="LZ122" t="str">
        <f t="shared" si="202"/>
        <v>Déjeuner en route (même restaurant qu'avec Florence)</v>
      </c>
      <c r="MB122" s="27">
        <f t="shared" si="256"/>
        <v>0</v>
      </c>
      <c r="MC122" s="65">
        <f t="shared" si="256"/>
        <v>0</v>
      </c>
      <c r="MF122" t="str">
        <f t="shared" si="203"/>
        <v>Déjeuner en route (même restaurant qu'avec Florence)</v>
      </c>
      <c r="MH122" s="27">
        <f t="shared" si="247"/>
        <v>0</v>
      </c>
      <c r="MI122" s="65">
        <f t="shared" si="247"/>
        <v>0</v>
      </c>
      <c r="ML122" t="str">
        <f t="shared" si="204"/>
        <v>Déjeuner en route (même restaurant qu'avec Florence)</v>
      </c>
      <c r="MN122" s="27">
        <f t="shared" si="248"/>
        <v>0</v>
      </c>
      <c r="MO122" s="65">
        <f t="shared" si="248"/>
        <v>0</v>
      </c>
      <c r="MQ122" s="25" t="s">
        <v>882</v>
      </c>
      <c r="MS122" s="27"/>
      <c r="MT122" s="27">
        <v>0</v>
      </c>
      <c r="MU122" s="27"/>
      <c r="MW122" t="str">
        <f t="shared" si="205"/>
        <v>Dîner hôtel +déjeuner aéroport</v>
      </c>
      <c r="MY122" s="27">
        <f t="shared" si="206"/>
        <v>0</v>
      </c>
      <c r="MZ122" s="65">
        <f t="shared" si="206"/>
        <v>0</v>
      </c>
      <c r="NC122" t="str">
        <f t="shared" si="207"/>
        <v>Dîner hôtel +déjeuner aéroport</v>
      </c>
      <c r="NE122" s="27">
        <f t="shared" si="208"/>
        <v>0</v>
      </c>
      <c r="NF122" s="65">
        <f t="shared" si="208"/>
        <v>0</v>
      </c>
      <c r="NI122" t="str">
        <f t="shared" si="209"/>
        <v>Dîner hôtel +déjeuner aéroport</v>
      </c>
      <c r="NK122" s="27">
        <f t="shared" si="210"/>
        <v>0</v>
      </c>
      <c r="NL122" s="65">
        <f t="shared" si="210"/>
        <v>0</v>
      </c>
      <c r="NN122" s="26"/>
      <c r="NO122" s="26"/>
      <c r="NP122" s="26"/>
      <c r="NQ122" s="26"/>
      <c r="NR122" s="27"/>
      <c r="NT122" s="26"/>
      <c r="NU122" s="26"/>
      <c r="NV122" s="26"/>
      <c r="NW122" s="26"/>
      <c r="NZ122" s="26"/>
      <c r="OA122" s="26"/>
      <c r="OB122" s="26"/>
      <c r="OC122" s="26"/>
      <c r="OF122" s="26"/>
      <c r="OG122" s="26"/>
      <c r="OH122" s="26"/>
      <c r="OI122" s="26"/>
      <c r="OL122" s="26" t="s">
        <v>720</v>
      </c>
      <c r="OM122" s="26"/>
      <c r="ON122" s="72">
        <f>+(+ON101+ON98+ON95+ON90+ON86+ON80+ON77+ON72+ON69+ON65+ON57+ON41+ON31+ON24)/$C$1</f>
        <v>505.48400000000004</v>
      </c>
      <c r="OO122" s="26"/>
      <c r="OR122" s="26" t="s">
        <v>720</v>
      </c>
      <c r="OS122" s="26"/>
      <c r="OT122" s="72">
        <f>+ON122</f>
        <v>505.48400000000004</v>
      </c>
      <c r="OU122" s="26"/>
      <c r="OX122" s="26" t="s">
        <v>720</v>
      </c>
      <c r="OY122" s="26"/>
      <c r="OZ122" s="72">
        <f>+OT122</f>
        <v>505.48400000000004</v>
      </c>
      <c r="PA122" s="26"/>
      <c r="PD122" s="26" t="s">
        <v>720</v>
      </c>
      <c r="PE122" s="26"/>
      <c r="PF122" s="72">
        <f>+OZ122</f>
        <v>505.48400000000004</v>
      </c>
      <c r="PG122" s="26"/>
      <c r="PJ122" s="26" t="s">
        <v>760</v>
      </c>
      <c r="PK122" s="26" t="s">
        <v>748</v>
      </c>
      <c r="PL122" s="72">
        <f>+(PM110/6)+(($PL$128)/6)+(PL117/2)</f>
        <v>1214.2087983333336</v>
      </c>
      <c r="PM122" s="27"/>
      <c r="PP122" s="26" t="s">
        <v>760</v>
      </c>
      <c r="PQ122" s="26" t="s">
        <v>748</v>
      </c>
      <c r="PR122" s="72">
        <f>+(PS110/6)+(($PL$128)/6)+(PR117/2)</f>
        <v>1070.8679783333332</v>
      </c>
      <c r="PS122" s="27">
        <f>+PR122*$C$1</f>
        <v>41522.60482099004</v>
      </c>
      <c r="PV122" s="26" t="s">
        <v>760</v>
      </c>
      <c r="PW122" s="26" t="s">
        <v>748</v>
      </c>
      <c r="PX122" s="72">
        <f>+(PY110/6)+(($PL$128)/6)+(PX117/2)</f>
        <v>957.6154916666668</v>
      </c>
      <c r="PY122" s="27"/>
      <c r="QB122" s="26" t="s">
        <v>760</v>
      </c>
      <c r="QC122" s="26" t="s">
        <v>748</v>
      </c>
      <c r="QD122" s="72">
        <f>+(QE110/6)+(($PL$128)/6)+(QD117/2)</f>
        <v>844.36300500000016</v>
      </c>
      <c r="QE122" s="27"/>
      <c r="QH122" s="26" t="s">
        <v>709</v>
      </c>
      <c r="QI122" s="72">
        <f>+QJ121/QJ119</f>
        <v>1137.66278625</v>
      </c>
      <c r="QJ122" s="26"/>
      <c r="QN122" s="26" t="s">
        <v>709</v>
      </c>
      <c r="QO122" s="72">
        <f>+QP121/QP119</f>
        <v>1238.7155283333334</v>
      </c>
      <c r="QP122" s="26"/>
      <c r="QT122" s="26" t="s">
        <v>709</v>
      </c>
      <c r="QU122" s="72">
        <f>+QV121/QV119</f>
        <v>1478.7323125</v>
      </c>
      <c r="QV122" s="26"/>
      <c r="QZ122" s="26" t="s">
        <v>709</v>
      </c>
      <c r="RA122" s="72">
        <f>+RB121/RB119</f>
        <v>2203.424865</v>
      </c>
      <c r="RB122" s="26"/>
      <c r="RV122" t="s">
        <v>828</v>
      </c>
      <c r="RW122" t="s">
        <v>929</v>
      </c>
      <c r="RX122" s="27">
        <v>200</v>
      </c>
      <c r="RY122" s="27">
        <v>3500</v>
      </c>
      <c r="SA122" t="str">
        <f t="shared" si="237"/>
        <v>J16</v>
      </c>
      <c r="SB122" t="str">
        <f t="shared" si="237"/>
        <v>Route de la soie (avec van)</v>
      </c>
      <c r="SC122">
        <f t="shared" si="237"/>
        <v>200</v>
      </c>
      <c r="SD122">
        <f t="shared" si="237"/>
        <v>3500</v>
      </c>
      <c r="SF122" t="str">
        <f t="shared" si="238"/>
        <v>J16</v>
      </c>
      <c r="SG122" t="str">
        <f t="shared" si="238"/>
        <v>Route de la soie (avec van)</v>
      </c>
      <c r="SH122">
        <f t="shared" si="238"/>
        <v>200</v>
      </c>
      <c r="SI122">
        <f t="shared" si="238"/>
        <v>3500</v>
      </c>
      <c r="SK122" t="str">
        <f t="shared" si="239"/>
        <v>J16</v>
      </c>
      <c r="SL122" t="str">
        <f t="shared" si="239"/>
        <v>Route de la soie (avec van)</v>
      </c>
      <c r="SM122">
        <f t="shared" si="239"/>
        <v>200</v>
      </c>
      <c r="SN122">
        <f t="shared" si="239"/>
        <v>3500</v>
      </c>
      <c r="SR122" t="s">
        <v>342</v>
      </c>
      <c r="ST122" s="27"/>
      <c r="SW122" t="str">
        <f t="shared" si="240"/>
        <v>Dîner à l'hôtel ou à proximité</v>
      </c>
      <c r="SX122">
        <f t="shared" si="240"/>
        <v>0</v>
      </c>
      <c r="SY122">
        <f t="shared" si="240"/>
        <v>0</v>
      </c>
      <c r="TB122" t="str">
        <f t="shared" si="241"/>
        <v>Dîner à l'hôtel ou à proximité</v>
      </c>
      <c r="TC122">
        <f t="shared" si="241"/>
        <v>0</v>
      </c>
      <c r="TD122">
        <f t="shared" si="241"/>
        <v>0</v>
      </c>
      <c r="TG122" t="str">
        <f t="shared" si="242"/>
        <v>Dîner à l'hôtel ou à proximité</v>
      </c>
      <c r="TH122">
        <f t="shared" si="242"/>
        <v>0</v>
      </c>
      <c r="TI122">
        <f t="shared" si="242"/>
        <v>0</v>
      </c>
    </row>
    <row r="123" spans="9:529" x14ac:dyDescent="0.25">
      <c r="AK123" s="25"/>
      <c r="BE123" t="s">
        <v>539</v>
      </c>
      <c r="BF123">
        <v>0</v>
      </c>
      <c r="BG123">
        <v>0</v>
      </c>
      <c r="BH123" s="65"/>
      <c r="BI123" t="str">
        <f t="shared" si="149"/>
        <v/>
      </c>
      <c r="BJ123" t="str">
        <f t="shared" si="150"/>
        <v>Déjeuner à l'hôtel ou à proximité</v>
      </c>
      <c r="BK123" s="27">
        <f t="shared" si="150"/>
        <v>0</v>
      </c>
      <c r="BL123" s="27">
        <f t="shared" si="150"/>
        <v>0</v>
      </c>
      <c r="BN123" t="str">
        <f t="shared" si="151"/>
        <v/>
      </c>
      <c r="BO123" t="str">
        <f t="shared" si="151"/>
        <v>Déjeuner à l'hôtel ou à proximité</v>
      </c>
      <c r="BP123" s="27">
        <f t="shared" si="151"/>
        <v>0</v>
      </c>
      <c r="BQ123" s="27">
        <f t="shared" si="129"/>
        <v>0</v>
      </c>
      <c r="BS123" s="27" t="str">
        <f t="shared" si="152"/>
        <v/>
      </c>
      <c r="BT123" t="str">
        <f t="shared" si="152"/>
        <v>Déjeuner à l'hôtel ou à proximité</v>
      </c>
      <c r="BU123" s="27">
        <f t="shared" si="152"/>
        <v>0</v>
      </c>
      <c r="BV123" s="27">
        <f t="shared" si="130"/>
        <v>0</v>
      </c>
      <c r="BX123" t="s">
        <v>617</v>
      </c>
      <c r="BY123" s="27">
        <v>0</v>
      </c>
      <c r="BZ123" s="27">
        <f>18*3500</f>
        <v>63000</v>
      </c>
      <c r="CA123" s="65"/>
      <c r="CB123" t="str">
        <f t="shared" si="153"/>
        <v/>
      </c>
      <c r="CC123" t="str">
        <f t="shared" si="154"/>
        <v>Guide</v>
      </c>
      <c r="CD123" s="27">
        <f t="shared" si="154"/>
        <v>0</v>
      </c>
      <c r="CE123" s="27">
        <f t="shared" si="154"/>
        <v>63000</v>
      </c>
      <c r="CF123" s="27"/>
      <c r="CG123" t="str">
        <f t="shared" si="155"/>
        <v/>
      </c>
      <c r="CH123" t="str">
        <f t="shared" si="155"/>
        <v>Guide</v>
      </c>
      <c r="CI123" s="27">
        <f t="shared" si="156"/>
        <v>0</v>
      </c>
      <c r="CJ123" s="27">
        <f t="shared" si="157"/>
        <v>63000</v>
      </c>
      <c r="CK123" s="27"/>
      <c r="CL123" t="str">
        <f t="shared" si="158"/>
        <v/>
      </c>
      <c r="CM123" t="str">
        <f t="shared" si="158"/>
        <v>Guide</v>
      </c>
      <c r="CN123" s="27">
        <f t="shared" si="158"/>
        <v>0</v>
      </c>
      <c r="CO123" s="27">
        <f t="shared" si="131"/>
        <v>63000</v>
      </c>
      <c r="CP123" s="27"/>
      <c r="CQ123" s="25"/>
      <c r="CR123" s="26" t="s">
        <v>727</v>
      </c>
      <c r="CS123" s="72">
        <f>+CS112-CS122</f>
        <v>385.79261000000008</v>
      </c>
      <c r="CT123" s="26"/>
      <c r="CU123" s="65"/>
      <c r="CW123" s="26" t="s">
        <v>727</v>
      </c>
      <c r="CX123" s="72">
        <f>+CX112-CX122</f>
        <v>385.79261000000008</v>
      </c>
      <c r="CY123" s="26"/>
      <c r="CZ123" s="26"/>
      <c r="DB123" s="26" t="s">
        <v>727</v>
      </c>
      <c r="DC123" s="72">
        <f>+DC112-DC122</f>
        <v>385.79261000000008</v>
      </c>
      <c r="DD123" s="26"/>
      <c r="DE123" s="26"/>
      <c r="DG123" s="26" t="s">
        <v>727</v>
      </c>
      <c r="DH123" s="72">
        <f>+DH112-DH122</f>
        <v>385.79261000000008</v>
      </c>
      <c r="DI123" s="26"/>
      <c r="DJ123" s="26"/>
      <c r="DL123" t="s">
        <v>355</v>
      </c>
      <c r="DM123" s="27"/>
      <c r="DN123" s="27">
        <v>0</v>
      </c>
      <c r="DP123" t="str">
        <f t="shared" si="165"/>
        <v/>
      </c>
      <c r="DQ123" t="str">
        <f t="shared" si="166"/>
        <v>Dîner le soir à l'hôtel ou à proximité</v>
      </c>
      <c r="DR123" s="27">
        <f t="shared" si="166"/>
        <v>0</v>
      </c>
      <c r="DS123" s="27">
        <f t="shared" si="166"/>
        <v>0</v>
      </c>
      <c r="DU123" t="str">
        <f t="shared" si="167"/>
        <v/>
      </c>
      <c r="DV123" t="str">
        <f t="shared" si="167"/>
        <v>Dîner le soir à l'hôtel ou à proximité</v>
      </c>
      <c r="DW123" s="27">
        <f t="shared" si="167"/>
        <v>0</v>
      </c>
      <c r="DX123" s="27">
        <f t="shared" si="132"/>
        <v>0</v>
      </c>
      <c r="DZ123" t="str">
        <f t="shared" si="168"/>
        <v/>
      </c>
      <c r="EA123" t="str">
        <f t="shared" si="168"/>
        <v>Dîner le soir à l'hôtel ou à proximité</v>
      </c>
      <c r="EB123" s="27">
        <f t="shared" si="168"/>
        <v>0</v>
      </c>
      <c r="EC123" s="27">
        <f t="shared" si="133"/>
        <v>0</v>
      </c>
      <c r="EG123" s="27"/>
      <c r="EZ123" s="26" t="s">
        <v>709</v>
      </c>
      <c r="FA123" s="72">
        <f>+FB122/FB120</f>
        <v>1582.87142625</v>
      </c>
      <c r="FB123" s="26"/>
      <c r="FC123" s="27"/>
      <c r="FE123" s="26" t="s">
        <v>709</v>
      </c>
      <c r="FF123" s="72">
        <f>+FG122/FG120</f>
        <v>1675.4048716666666</v>
      </c>
      <c r="FG123" s="26"/>
      <c r="FJ123" s="26" t="s">
        <v>709</v>
      </c>
      <c r="FK123" s="72">
        <f>+FL122/FL120</f>
        <v>1912.0517625</v>
      </c>
      <c r="FL123" s="26"/>
      <c r="FO123" s="26" t="s">
        <v>709</v>
      </c>
      <c r="FP123" s="72">
        <f>+FQ122/FQ120</f>
        <v>2621.9924350000001</v>
      </c>
      <c r="FQ123" s="26"/>
      <c r="FS123" t="s">
        <v>883</v>
      </c>
      <c r="FU123" s="27">
        <v>0</v>
      </c>
      <c r="FW123" t="str">
        <f t="shared" si="173"/>
        <v/>
      </c>
      <c r="FX123" t="str">
        <f t="shared" si="174"/>
        <v>Dîner alentour orchid resort</v>
      </c>
      <c r="FY123" s="27">
        <f t="shared" si="174"/>
        <v>0</v>
      </c>
      <c r="FZ123" s="27">
        <f t="shared" si="174"/>
        <v>0</v>
      </c>
      <c r="GB123" t="str">
        <f t="shared" si="175"/>
        <v/>
      </c>
      <c r="GC123" t="str">
        <f t="shared" si="175"/>
        <v>Dîner alentour orchid resort</v>
      </c>
      <c r="GD123" s="27">
        <f t="shared" si="175"/>
        <v>0</v>
      </c>
      <c r="GE123" s="27">
        <f t="shared" si="136"/>
        <v>0</v>
      </c>
      <c r="GG123" t="str">
        <f t="shared" si="176"/>
        <v/>
      </c>
      <c r="GH123" t="str">
        <f t="shared" si="176"/>
        <v>Dîner alentour orchid resort</v>
      </c>
      <c r="GI123" s="27">
        <f t="shared" si="176"/>
        <v>0</v>
      </c>
      <c r="GJ123" s="27">
        <f t="shared" si="137"/>
        <v>0</v>
      </c>
      <c r="GL123" t="s">
        <v>884</v>
      </c>
      <c r="GP123" t="str">
        <f t="shared" si="177"/>
        <v/>
      </c>
      <c r="GQ123" t="str">
        <f t="shared" si="178"/>
        <v>16h marché artisanal près d'udon</v>
      </c>
      <c r="GR123" s="27">
        <f t="shared" si="178"/>
        <v>0</v>
      </c>
      <c r="GS123" s="27">
        <f t="shared" si="178"/>
        <v>0</v>
      </c>
      <c r="GU123" t="str">
        <f t="shared" si="179"/>
        <v/>
      </c>
      <c r="GV123" t="str">
        <f t="shared" si="179"/>
        <v>16h marché artisanal près d'udon</v>
      </c>
      <c r="GW123" s="27">
        <f t="shared" si="179"/>
        <v>0</v>
      </c>
      <c r="GX123" s="27">
        <f t="shared" si="138"/>
        <v>0</v>
      </c>
      <c r="GZ123" t="str">
        <f t="shared" si="180"/>
        <v/>
      </c>
      <c r="HA123" t="str">
        <f t="shared" si="180"/>
        <v>16h marché artisanal près d'udon</v>
      </c>
      <c r="HB123" s="27">
        <f t="shared" si="180"/>
        <v>0</v>
      </c>
      <c r="HC123" s="27">
        <f t="shared" si="139"/>
        <v>0</v>
      </c>
      <c r="HD123" t="s">
        <v>832</v>
      </c>
      <c r="HE123" t="s">
        <v>885</v>
      </c>
      <c r="HI123" t="str">
        <f t="shared" si="181"/>
        <v>J17</v>
      </c>
      <c r="HJ123" t="str">
        <f t="shared" si="182"/>
        <v>Marché du matin Mae Salong de 7h à 8h30</v>
      </c>
      <c r="HK123">
        <f t="shared" si="182"/>
        <v>0</v>
      </c>
      <c r="HL123">
        <f t="shared" si="182"/>
        <v>0</v>
      </c>
      <c r="HN123" t="str">
        <f t="shared" si="183"/>
        <v>J17</v>
      </c>
      <c r="HO123" t="str">
        <f t="shared" si="183"/>
        <v>Marché du matin Mae Salong de 7h à 8h30</v>
      </c>
      <c r="HP123">
        <f t="shared" si="183"/>
        <v>0</v>
      </c>
      <c r="HQ123">
        <f t="shared" si="140"/>
        <v>0</v>
      </c>
      <c r="HS123" t="str">
        <f t="shared" si="184"/>
        <v>J17</v>
      </c>
      <c r="HT123" t="str">
        <f t="shared" si="184"/>
        <v>Marché du matin Mae Salong de 7h à 8h30</v>
      </c>
      <c r="HU123">
        <f t="shared" si="184"/>
        <v>0</v>
      </c>
      <c r="HV123">
        <f t="shared" si="141"/>
        <v>0</v>
      </c>
      <c r="HW123" t="s">
        <v>832</v>
      </c>
      <c r="HX123" t="s">
        <v>885</v>
      </c>
      <c r="IB123" t="str">
        <f t="shared" si="185"/>
        <v>J17</v>
      </c>
      <c r="IC123" t="str">
        <f t="shared" si="186"/>
        <v>Marché du matin Mae Salong de 7h à 8h30</v>
      </c>
      <c r="ID123">
        <f t="shared" si="186"/>
        <v>0</v>
      </c>
      <c r="IE123">
        <f t="shared" si="186"/>
        <v>0</v>
      </c>
      <c r="IG123" t="str">
        <f t="shared" si="187"/>
        <v>J17</v>
      </c>
      <c r="IH123" t="str">
        <f t="shared" si="188"/>
        <v>Marché du matin Mae Salong de 7h à 8h30</v>
      </c>
      <c r="II123">
        <f t="shared" si="188"/>
        <v>0</v>
      </c>
      <c r="IJ123">
        <f t="shared" si="188"/>
        <v>0</v>
      </c>
      <c r="IL123" t="str">
        <f t="shared" si="189"/>
        <v>J17</v>
      </c>
      <c r="IM123" t="str">
        <f t="shared" si="190"/>
        <v>Marché du matin Mae Salong de 7h à 8h30</v>
      </c>
      <c r="IN123">
        <f t="shared" si="190"/>
        <v>0</v>
      </c>
      <c r="IO123">
        <f t="shared" si="190"/>
        <v>0</v>
      </c>
      <c r="JY123" t="s">
        <v>803</v>
      </c>
      <c r="JZ123">
        <f t="shared" ref="JZ123:JZ125" si="258">13*120</f>
        <v>1560</v>
      </c>
      <c r="KB123" s="27"/>
      <c r="KV123" s="25" t="s">
        <v>766</v>
      </c>
      <c r="KW123" s="25"/>
      <c r="KX123" s="27"/>
      <c r="KY123" s="27"/>
      <c r="LB123" s="25" t="s">
        <v>766</v>
      </c>
      <c r="LC123" s="25"/>
      <c r="LD123" s="27">
        <f t="shared" si="255"/>
        <v>0</v>
      </c>
      <c r="LE123" s="65">
        <f t="shared" si="255"/>
        <v>0</v>
      </c>
      <c r="LH123" t="str">
        <f t="shared" si="200"/>
        <v>Arrivée aéroport vers 14h</v>
      </c>
      <c r="LI123" s="25"/>
      <c r="LJ123" s="27">
        <f t="shared" si="245"/>
        <v>0</v>
      </c>
      <c r="LK123" s="65">
        <f t="shared" si="245"/>
        <v>0</v>
      </c>
      <c r="LN123" t="str">
        <f t="shared" si="201"/>
        <v>Arrivée aéroport vers 14h</v>
      </c>
      <c r="LO123" s="25"/>
      <c r="LP123" s="27">
        <f t="shared" si="246"/>
        <v>0</v>
      </c>
      <c r="LQ123" s="65">
        <f t="shared" si="246"/>
        <v>0</v>
      </c>
      <c r="LT123" t="s">
        <v>424</v>
      </c>
      <c r="LV123" s="27"/>
      <c r="LW123" s="27"/>
      <c r="LX123" s="27"/>
      <c r="LZ123" t="str">
        <f t="shared" si="202"/>
        <v>Visite des villages la journée</v>
      </c>
      <c r="MB123" s="27">
        <f t="shared" si="256"/>
        <v>0</v>
      </c>
      <c r="MC123" s="65">
        <f t="shared" si="256"/>
        <v>0</v>
      </c>
      <c r="MF123" t="str">
        <f t="shared" si="203"/>
        <v>Visite des villages la journée</v>
      </c>
      <c r="MH123" s="27">
        <f t="shared" si="247"/>
        <v>0</v>
      </c>
      <c r="MI123" s="65">
        <f t="shared" si="247"/>
        <v>0</v>
      </c>
      <c r="ML123" t="str">
        <f t="shared" si="204"/>
        <v>Visite des villages la journée</v>
      </c>
      <c r="MN123" s="27">
        <f t="shared" si="248"/>
        <v>0</v>
      </c>
      <c r="MO123" s="65">
        <f t="shared" si="248"/>
        <v>0</v>
      </c>
      <c r="MP123" t="s">
        <v>832</v>
      </c>
      <c r="MQ123" s="25" t="s">
        <v>568</v>
      </c>
      <c r="MS123" s="27"/>
      <c r="MT123" s="27">
        <v>3555</v>
      </c>
      <c r="MU123" s="27" t="s">
        <v>569</v>
      </c>
      <c r="MV123" t="s">
        <v>832</v>
      </c>
      <c r="MW123" t="str">
        <f t="shared" si="205"/>
        <v>Randonnée 1 journée dans la jungle avec guide</v>
      </c>
      <c r="MY123" s="27">
        <f t="shared" si="206"/>
        <v>0</v>
      </c>
      <c r="MZ123" s="65">
        <v>3065</v>
      </c>
      <c r="NB123" t="s">
        <v>832</v>
      </c>
      <c r="NC123" t="str">
        <f t="shared" si="207"/>
        <v>Randonnée 1 journée dans la jungle avec guide</v>
      </c>
      <c r="NE123" s="27">
        <f t="shared" si="208"/>
        <v>0</v>
      </c>
      <c r="NF123" s="65">
        <v>2575</v>
      </c>
      <c r="NH123" t="s">
        <v>832</v>
      </c>
      <c r="NI123" t="str">
        <f t="shared" si="209"/>
        <v>Randonnée 1 journée dans la jungle avec guide</v>
      </c>
      <c r="NK123" s="27">
        <f t="shared" si="210"/>
        <v>0</v>
      </c>
      <c r="NL123" s="65">
        <v>2235</v>
      </c>
      <c r="NN123" s="26" t="s">
        <v>654</v>
      </c>
      <c r="NO123" s="26"/>
      <c r="NP123" s="26"/>
      <c r="NQ123" s="72">
        <v>0</v>
      </c>
      <c r="NT123" s="26" t="s">
        <v>654</v>
      </c>
      <c r="NU123" s="26"/>
      <c r="NV123" s="26"/>
      <c r="NW123" s="72">
        <v>0</v>
      </c>
      <c r="NZ123" s="26" t="s">
        <v>654</v>
      </c>
      <c r="OA123" s="26"/>
      <c r="OB123" s="26"/>
      <c r="OC123" s="72">
        <v>0</v>
      </c>
      <c r="OF123" s="26" t="s">
        <v>654</v>
      </c>
      <c r="OG123" s="26"/>
      <c r="OH123" s="26"/>
      <c r="OI123" s="72">
        <v>0</v>
      </c>
      <c r="OL123" s="26" t="s">
        <v>727</v>
      </c>
      <c r="OM123" s="26"/>
      <c r="ON123" s="72">
        <f>+ON112-ON122</f>
        <v>411.60839999999996</v>
      </c>
      <c r="OO123" s="26"/>
      <c r="OR123" s="26" t="s">
        <v>727</v>
      </c>
      <c r="OS123" s="26"/>
      <c r="OT123" s="72">
        <f>+OT112-OT122</f>
        <v>411.60839999999996</v>
      </c>
      <c r="OU123" s="26"/>
      <c r="OX123" s="26" t="s">
        <v>727</v>
      </c>
      <c r="OY123" s="26"/>
      <c r="OZ123" s="72">
        <f>+OZ112-OZ122</f>
        <v>411.60839999999996</v>
      </c>
      <c r="PA123" s="26"/>
      <c r="PD123" s="26" t="s">
        <v>727</v>
      </c>
      <c r="PE123" s="26"/>
      <c r="PF123" s="72">
        <f>+PF112-PF122</f>
        <v>411.60839999999996</v>
      </c>
      <c r="PG123" s="26"/>
      <c r="PJ123" s="26"/>
      <c r="PK123" s="26" t="s">
        <v>754</v>
      </c>
      <c r="PL123" s="72">
        <f>+(PL122*2)-PL117</f>
        <v>2094.6949966666671</v>
      </c>
      <c r="PM123" s="27"/>
      <c r="PP123" s="26"/>
      <c r="PQ123" s="26" t="s">
        <v>754</v>
      </c>
      <c r="PR123" s="72">
        <f>+(PR122*2)-PR117</f>
        <v>1808.0133566666664</v>
      </c>
      <c r="PS123" s="27">
        <f>+PR123*$C$1</f>
        <v>70105.20964198008</v>
      </c>
      <c r="PV123" s="26"/>
      <c r="PW123" s="26" t="s">
        <v>754</v>
      </c>
      <c r="PX123" s="72">
        <f>+(PX122*2)-PX117</f>
        <v>1581.5083833333335</v>
      </c>
      <c r="PY123" s="27"/>
      <c r="QB123" s="26"/>
      <c r="QC123" s="26" t="s">
        <v>754</v>
      </c>
      <c r="QD123" s="72">
        <f>+(QD122*2)-QD117</f>
        <v>1355.0034100000003</v>
      </c>
      <c r="QE123" s="27"/>
      <c r="QH123" s="26" t="s">
        <v>713</v>
      </c>
      <c r="QI123" s="72">
        <f>+(QJ121/QJ119*2)-QI124</f>
        <v>1895.1809724999998</v>
      </c>
      <c r="QJ123" s="26" t="s">
        <v>25</v>
      </c>
      <c r="QN123" s="26" t="s">
        <v>713</v>
      </c>
      <c r="QO123" s="72">
        <f>+(QP121/QP119*2)-QO124</f>
        <v>2097.2864566666667</v>
      </c>
      <c r="QP123" s="26" t="s">
        <v>25</v>
      </c>
      <c r="QT123" s="26" t="s">
        <v>713</v>
      </c>
      <c r="QU123" s="72">
        <f>+(QV121/QV119*2)-QU124</f>
        <v>2577.320025</v>
      </c>
      <c r="QV123" s="26" t="s">
        <v>25</v>
      </c>
      <c r="QZ123" s="26" t="s">
        <v>713</v>
      </c>
      <c r="RA123" s="72">
        <f>+(RB121/RB119*2)-RA124</f>
        <v>4026.7051299999998</v>
      </c>
      <c r="RB123" s="26" t="s">
        <v>25</v>
      </c>
      <c r="RD123" s="26" t="s">
        <v>639</v>
      </c>
      <c r="RE123" s="72">
        <f>SUM(RE19:RE122)/$C$1</f>
        <v>724.54426000000001</v>
      </c>
      <c r="RF123" s="72">
        <f>SUM(RF19:RF122)/$C$1</f>
        <v>3464.7317600000001</v>
      </c>
      <c r="RI123" s="26" t="s">
        <v>639</v>
      </c>
      <c r="RJ123" s="72">
        <f>SUM(RJ19:RJ122)/$C$1</f>
        <v>724.54426000000001</v>
      </c>
      <c r="RK123" s="72">
        <f>SUM(RK19:RK122)/$C$1</f>
        <v>3392.7776600000002</v>
      </c>
      <c r="RN123" s="26" t="s">
        <v>639</v>
      </c>
      <c r="RO123" s="72">
        <f>SUM(RO19:RO122)/$C$1</f>
        <v>724.54426000000001</v>
      </c>
      <c r="RP123" s="72">
        <f>SUM(RP19:RP122)/$C$1</f>
        <v>3320.8235600000003</v>
      </c>
      <c r="RS123" s="26" t="s">
        <v>639</v>
      </c>
      <c r="RT123" s="72">
        <f>SUM(RT19:RT122)/$C$1</f>
        <v>724.54426000000001</v>
      </c>
      <c r="RU123" s="72">
        <f>SUM(RU19:RU122)/$C$1</f>
        <v>3248.8694599999999</v>
      </c>
      <c r="RW123" t="s">
        <v>787</v>
      </c>
      <c r="RX123" s="65">
        <v>1000</v>
      </c>
      <c r="RY123" s="65">
        <v>1000</v>
      </c>
      <c r="SA123">
        <f t="shared" si="237"/>
        <v>0</v>
      </c>
      <c r="SB123" t="str">
        <f t="shared" si="237"/>
        <v>Vol nok air de buri ram à don Muang départ 19h25 arrivée 20h25 Don Mueang</v>
      </c>
      <c r="SC123">
        <f t="shared" si="237"/>
        <v>1000</v>
      </c>
      <c r="SD123">
        <f t="shared" si="237"/>
        <v>1000</v>
      </c>
      <c r="SF123">
        <f t="shared" si="238"/>
        <v>0</v>
      </c>
      <c r="SG123" t="str">
        <f t="shared" si="238"/>
        <v>Vol nok air de buri ram à don Muang départ 19h25 arrivée 20h25 Don Mueang</v>
      </c>
      <c r="SH123">
        <f t="shared" si="238"/>
        <v>1000</v>
      </c>
      <c r="SI123">
        <f t="shared" si="238"/>
        <v>1000</v>
      </c>
      <c r="SK123">
        <f t="shared" si="239"/>
        <v>0</v>
      </c>
      <c r="SL123" t="str">
        <f t="shared" si="239"/>
        <v>Vol nok air de buri ram à don Muang départ 19h25 arrivée 20h25 Don Mueang</v>
      </c>
      <c r="SM123">
        <f t="shared" si="239"/>
        <v>1000</v>
      </c>
      <c r="SN123">
        <f t="shared" si="239"/>
        <v>1000</v>
      </c>
      <c r="SR123" t="s">
        <v>263</v>
      </c>
      <c r="ST123" s="27">
        <v>3500</v>
      </c>
      <c r="SW123" t="str">
        <f t="shared" si="240"/>
        <v>Van à la journée</v>
      </c>
      <c r="SX123">
        <f t="shared" si="240"/>
        <v>0</v>
      </c>
      <c r="SY123">
        <f t="shared" si="240"/>
        <v>3500</v>
      </c>
      <c r="TB123" t="str">
        <f t="shared" si="241"/>
        <v>Van à la journée</v>
      </c>
      <c r="TC123">
        <f t="shared" si="241"/>
        <v>0</v>
      </c>
      <c r="TD123">
        <f t="shared" si="241"/>
        <v>3500</v>
      </c>
      <c r="TG123" t="str">
        <f t="shared" si="242"/>
        <v>Van à la journée</v>
      </c>
      <c r="TH123">
        <f t="shared" si="242"/>
        <v>0</v>
      </c>
      <c r="TI123">
        <f t="shared" si="242"/>
        <v>3500</v>
      </c>
    </row>
    <row r="124" spans="9:529" x14ac:dyDescent="0.25">
      <c r="AK124" s="25"/>
      <c r="BE124" t="s">
        <v>355</v>
      </c>
      <c r="BF124">
        <v>0</v>
      </c>
      <c r="BG124">
        <v>0</v>
      </c>
      <c r="BH124" s="65"/>
      <c r="BI124" t="str">
        <f t="shared" si="149"/>
        <v/>
      </c>
      <c r="BJ124" t="str">
        <f t="shared" si="150"/>
        <v>Dîner le soir à l'hôtel ou à proximité</v>
      </c>
      <c r="BK124" s="27">
        <f t="shared" si="150"/>
        <v>0</v>
      </c>
      <c r="BL124" s="27">
        <f t="shared" si="150"/>
        <v>0</v>
      </c>
      <c r="BN124" t="str">
        <f t="shared" si="151"/>
        <v/>
      </c>
      <c r="BO124" t="str">
        <f t="shared" si="151"/>
        <v>Dîner le soir à l'hôtel ou à proximité</v>
      </c>
      <c r="BP124" s="27">
        <f t="shared" si="151"/>
        <v>0</v>
      </c>
      <c r="BQ124" s="27">
        <f t="shared" si="129"/>
        <v>0</v>
      </c>
      <c r="BS124" s="27" t="str">
        <f t="shared" si="152"/>
        <v/>
      </c>
      <c r="BT124" t="str">
        <f t="shared" si="152"/>
        <v>Dîner le soir à l'hôtel ou à proximité</v>
      </c>
      <c r="BU124" s="27">
        <f t="shared" si="152"/>
        <v>0</v>
      </c>
      <c r="BV124" s="27">
        <f t="shared" si="130"/>
        <v>0</v>
      </c>
      <c r="BX124" t="s">
        <v>624</v>
      </c>
      <c r="BY124" s="27">
        <v>0</v>
      </c>
      <c r="BZ124" s="27">
        <v>0</v>
      </c>
      <c r="CA124" s="65"/>
      <c r="CB124" t="str">
        <f t="shared" si="153"/>
        <v/>
      </c>
      <c r="CC124" t="str">
        <f t="shared" si="154"/>
        <v>Vol BKK - Udon 10h10 le lendemain</v>
      </c>
      <c r="CD124" s="27">
        <f t="shared" si="154"/>
        <v>0</v>
      </c>
      <c r="CE124" s="27">
        <f t="shared" si="154"/>
        <v>0</v>
      </c>
      <c r="CF124" s="27"/>
      <c r="CG124" t="str">
        <f t="shared" si="155"/>
        <v/>
      </c>
      <c r="CH124" t="str">
        <f t="shared" si="155"/>
        <v>Vol BKK - Udon 10h10 le lendemain</v>
      </c>
      <c r="CI124" s="27">
        <f t="shared" si="156"/>
        <v>0</v>
      </c>
      <c r="CJ124" s="27">
        <f t="shared" si="157"/>
        <v>0</v>
      </c>
      <c r="CK124" s="27"/>
      <c r="CL124" t="str">
        <f t="shared" si="158"/>
        <v/>
      </c>
      <c r="CM124" t="str">
        <f t="shared" si="158"/>
        <v>Vol BKK - Udon 10h10 le lendemain</v>
      </c>
      <c r="CN124" s="27">
        <f t="shared" si="158"/>
        <v>0</v>
      </c>
      <c r="CO124" s="27">
        <f t="shared" si="131"/>
        <v>0</v>
      </c>
      <c r="CP124" s="27"/>
      <c r="CQ124" s="25"/>
      <c r="DL124" t="s">
        <v>427</v>
      </c>
      <c r="DM124">
        <v>3700</v>
      </c>
      <c r="DN124">
        <v>0</v>
      </c>
      <c r="DP124" t="str">
        <f t="shared" si="165"/>
        <v/>
      </c>
      <c r="DQ124" t="str">
        <f t="shared" si="166"/>
        <v>Lanta miami resort</v>
      </c>
      <c r="DR124" s="27">
        <f t="shared" si="166"/>
        <v>3700</v>
      </c>
      <c r="DS124" s="27">
        <f t="shared" si="166"/>
        <v>0</v>
      </c>
      <c r="DU124" t="str">
        <f t="shared" si="167"/>
        <v/>
      </c>
      <c r="DV124" t="str">
        <f t="shared" si="167"/>
        <v>Lanta miami resort</v>
      </c>
      <c r="DW124" s="27">
        <f t="shared" si="167"/>
        <v>3700</v>
      </c>
      <c r="DX124" s="27">
        <f t="shared" si="132"/>
        <v>0</v>
      </c>
      <c r="DZ124" t="str">
        <f t="shared" si="168"/>
        <v/>
      </c>
      <c r="EA124" t="str">
        <f t="shared" si="168"/>
        <v>Lanta miami resort</v>
      </c>
      <c r="EB124" s="27">
        <f t="shared" si="168"/>
        <v>3700</v>
      </c>
      <c r="EC124" s="27">
        <f t="shared" si="133"/>
        <v>0</v>
      </c>
      <c r="EG124" s="27"/>
      <c r="EH124" s="27"/>
      <c r="EZ124" s="26" t="s">
        <v>713</v>
      </c>
      <c r="FA124" s="72">
        <f>+(FB122/FB120*2)-FA125</f>
        <v>2649.8396925000002</v>
      </c>
      <c r="FB124" s="26"/>
      <c r="FC124" s="27"/>
      <c r="FE124" s="26" t="s">
        <v>713</v>
      </c>
      <c r="FF124" s="72">
        <f>+(FG122/FG120*2)-FF125</f>
        <v>2834.9065833333334</v>
      </c>
      <c r="FG124" s="26"/>
      <c r="FJ124" s="26" t="s">
        <v>713</v>
      </c>
      <c r="FK124" s="72">
        <f>+(FL122/FL120*2)-FK125</f>
        <v>3308.2003650000001</v>
      </c>
      <c r="FL124" s="26"/>
      <c r="FO124" s="26" t="s">
        <v>713</v>
      </c>
      <c r="FP124" s="72">
        <f>+(FQ122/FQ120*2)-FP125</f>
        <v>4728.0817100000004</v>
      </c>
      <c r="FQ124" s="26"/>
      <c r="GL124" t="s">
        <v>854</v>
      </c>
      <c r="GM124">
        <v>1300</v>
      </c>
      <c r="GN124" s="27">
        <v>1300</v>
      </c>
      <c r="GP124" t="str">
        <f t="shared" si="177"/>
        <v/>
      </c>
      <c r="GQ124" t="str">
        <f t="shared" si="178"/>
        <v>Avion air asia départ 18h55 arrivée 19h55</v>
      </c>
      <c r="GR124" s="27">
        <f t="shared" si="178"/>
        <v>1300</v>
      </c>
      <c r="GS124" s="27">
        <f t="shared" si="178"/>
        <v>1300</v>
      </c>
      <c r="GU124" t="str">
        <f t="shared" si="179"/>
        <v/>
      </c>
      <c r="GV124" t="str">
        <f t="shared" si="179"/>
        <v>Avion air asia départ 18h55 arrivée 19h55</v>
      </c>
      <c r="GW124" s="27">
        <f t="shared" si="179"/>
        <v>1300</v>
      </c>
      <c r="GX124" s="27">
        <f t="shared" si="138"/>
        <v>1300</v>
      </c>
      <c r="GZ124" t="str">
        <f t="shared" si="180"/>
        <v/>
      </c>
      <c r="HA124" t="str">
        <f t="shared" si="180"/>
        <v>Avion air asia départ 18h55 arrivée 19h55</v>
      </c>
      <c r="HB124" s="27">
        <f t="shared" si="180"/>
        <v>1300</v>
      </c>
      <c r="HC124" s="27">
        <f t="shared" si="139"/>
        <v>1300</v>
      </c>
      <c r="HE124" t="s">
        <v>356</v>
      </c>
      <c r="HG124">
        <v>3000</v>
      </c>
      <c r="HI124" t="str">
        <f t="shared" si="181"/>
        <v/>
      </c>
      <c r="HJ124" t="str">
        <f t="shared" si="182"/>
        <v xml:space="preserve">Van à la journée </v>
      </c>
      <c r="HK124">
        <f t="shared" si="182"/>
        <v>0</v>
      </c>
      <c r="HL124">
        <f t="shared" si="182"/>
        <v>3000</v>
      </c>
      <c r="HN124" t="str">
        <f t="shared" si="183"/>
        <v/>
      </c>
      <c r="HO124" t="str">
        <f t="shared" si="183"/>
        <v xml:space="preserve">Van à la journée </v>
      </c>
      <c r="HP124">
        <f t="shared" si="183"/>
        <v>0</v>
      </c>
      <c r="HQ124">
        <f t="shared" si="140"/>
        <v>3000</v>
      </c>
      <c r="HS124" t="str">
        <f t="shared" si="184"/>
        <v/>
      </c>
      <c r="HT124" t="str">
        <f t="shared" si="184"/>
        <v xml:space="preserve">Van à la journée </v>
      </c>
      <c r="HU124">
        <f t="shared" si="184"/>
        <v>0</v>
      </c>
      <c r="HV124">
        <f t="shared" si="141"/>
        <v>3000</v>
      </c>
      <c r="HX124" t="s">
        <v>356</v>
      </c>
      <c r="HZ124">
        <v>3000</v>
      </c>
      <c r="IB124" t="str">
        <f t="shared" si="185"/>
        <v/>
      </c>
      <c r="IC124" t="str">
        <f t="shared" si="186"/>
        <v xml:space="preserve">Van à la journée </v>
      </c>
      <c r="ID124">
        <f t="shared" si="186"/>
        <v>0</v>
      </c>
      <c r="IE124">
        <f t="shared" si="186"/>
        <v>3000</v>
      </c>
      <c r="IG124" t="str">
        <f t="shared" si="187"/>
        <v/>
      </c>
      <c r="IH124" t="str">
        <f t="shared" si="188"/>
        <v xml:space="preserve">Van à la journée </v>
      </c>
      <c r="II124">
        <f t="shared" si="188"/>
        <v>0</v>
      </c>
      <c r="IJ124">
        <f t="shared" si="188"/>
        <v>3000</v>
      </c>
      <c r="IL124" t="str">
        <f t="shared" si="189"/>
        <v/>
      </c>
      <c r="IM124" t="str">
        <f t="shared" si="190"/>
        <v xml:space="preserve">Van à la journée </v>
      </c>
      <c r="IN124">
        <f t="shared" si="190"/>
        <v>0</v>
      </c>
      <c r="IO124">
        <f t="shared" si="190"/>
        <v>3000</v>
      </c>
      <c r="JY124" t="s">
        <v>809</v>
      </c>
      <c r="JZ124">
        <f t="shared" si="258"/>
        <v>1560</v>
      </c>
      <c r="KB124" s="27"/>
      <c r="KD124" s="27"/>
      <c r="KV124" s="25" t="s">
        <v>772</v>
      </c>
      <c r="KW124" s="25"/>
      <c r="KX124" s="27"/>
      <c r="KY124" s="27">
        <v>0</v>
      </c>
      <c r="LB124" s="25" t="s">
        <v>772</v>
      </c>
      <c r="LC124" s="25"/>
      <c r="LD124" s="27">
        <f t="shared" si="255"/>
        <v>0</v>
      </c>
      <c r="LE124" s="65">
        <f t="shared" si="255"/>
        <v>0</v>
      </c>
      <c r="LH124" t="str">
        <f t="shared" si="200"/>
        <v>Déjeuner à l'hôtel ou environs</v>
      </c>
      <c r="LI124" s="25"/>
      <c r="LJ124" s="27">
        <f t="shared" si="245"/>
        <v>0</v>
      </c>
      <c r="LK124" s="65">
        <f t="shared" si="245"/>
        <v>0</v>
      </c>
      <c r="LN124" t="str">
        <f t="shared" si="201"/>
        <v>Déjeuner à l'hôtel ou environs</v>
      </c>
      <c r="LO124" s="25"/>
      <c r="LP124" s="27">
        <f t="shared" si="246"/>
        <v>0</v>
      </c>
      <c r="LQ124" s="65">
        <f t="shared" si="246"/>
        <v>0</v>
      </c>
      <c r="LT124" s="25" t="s">
        <v>437</v>
      </c>
      <c r="LV124" s="27">
        <v>500</v>
      </c>
      <c r="LW124" s="27">
        <v>500</v>
      </c>
      <c r="LX124" s="27" t="s">
        <v>555</v>
      </c>
      <c r="LZ124" t="str">
        <f t="shared" si="202"/>
        <v>nuit chez l'habitant</v>
      </c>
      <c r="MB124" s="27">
        <f t="shared" si="256"/>
        <v>500</v>
      </c>
      <c r="MC124" s="65">
        <f t="shared" si="256"/>
        <v>500</v>
      </c>
      <c r="MF124" t="str">
        <f t="shared" si="203"/>
        <v>nuit chez l'habitant</v>
      </c>
      <c r="MH124" s="27">
        <f t="shared" si="247"/>
        <v>500</v>
      </c>
      <c r="MI124" s="65">
        <f t="shared" si="247"/>
        <v>500</v>
      </c>
      <c r="ML124" t="str">
        <f t="shared" si="204"/>
        <v>nuit chez l'habitant</v>
      </c>
      <c r="MN124" s="27">
        <f t="shared" si="248"/>
        <v>500</v>
      </c>
      <c r="MO124" s="65">
        <f t="shared" si="248"/>
        <v>500</v>
      </c>
      <c r="MQ124" s="25" t="s">
        <v>574</v>
      </c>
      <c r="MS124" s="27">
        <v>300</v>
      </c>
      <c r="MT124" s="27">
        <v>0</v>
      </c>
      <c r="MU124" s="27"/>
      <c r="MW124" t="str">
        <f t="shared" si="205"/>
        <v>entrée du parc</v>
      </c>
      <c r="MY124" s="27">
        <f t="shared" si="206"/>
        <v>300</v>
      </c>
      <c r="MZ124" s="65">
        <f t="shared" si="206"/>
        <v>0</v>
      </c>
      <c r="NC124" t="str">
        <f t="shared" si="207"/>
        <v>entrée du parc</v>
      </c>
      <c r="NE124" s="27">
        <f t="shared" si="208"/>
        <v>300</v>
      </c>
      <c r="NF124" s="65">
        <f t="shared" si="208"/>
        <v>0</v>
      </c>
      <c r="NI124" t="str">
        <f t="shared" si="209"/>
        <v>entrée du parc</v>
      </c>
      <c r="NK124" s="27">
        <f t="shared" si="210"/>
        <v>300</v>
      </c>
      <c r="NL124" s="65">
        <f t="shared" si="210"/>
        <v>0</v>
      </c>
      <c r="NN124" s="26" t="s">
        <v>663</v>
      </c>
      <c r="NO124" s="26"/>
      <c r="NP124" s="26" t="s">
        <v>25</v>
      </c>
      <c r="NQ124" s="72">
        <f>+(NQ121+((NP121-NP131)*NQ126))+(NP131*(NQ126/2))</f>
        <v>10293.87218</v>
      </c>
      <c r="NT124" s="26" t="s">
        <v>663</v>
      </c>
      <c r="NU124" s="26"/>
      <c r="NV124" s="26" t="s">
        <v>25</v>
      </c>
      <c r="NW124" s="72">
        <f>+(NW121+((NV121-NV131)*NW126))+(NV131*(NW126/2))</f>
        <v>8409.3968800000002</v>
      </c>
      <c r="NZ124" s="26" t="s">
        <v>663</v>
      </c>
      <c r="OA124" s="26"/>
      <c r="OB124" s="26" t="s">
        <v>25</v>
      </c>
      <c r="OC124" s="72">
        <f>+(OC121+((OB121-OB131)*OC126))+(OB131*(OC126/2))</f>
        <v>6628.0815800000009</v>
      </c>
      <c r="OF124" s="26" t="s">
        <v>663</v>
      </c>
      <c r="OG124" s="26"/>
      <c r="OH124" s="26" t="s">
        <v>25</v>
      </c>
      <c r="OI124" s="72">
        <f>+(OI121+((OH121-OH131)*OI126))+(OH131*(OI126/2))</f>
        <v>4846.7662799999998</v>
      </c>
      <c r="PJ124" s="26" t="s">
        <v>769</v>
      </c>
      <c r="PK124" s="26" t="s">
        <v>748</v>
      </c>
      <c r="PL124" s="72">
        <f>+(PM110/4)+(($PL$128)/4)+(PL117/2)</f>
        <v>1737.8825475000001</v>
      </c>
      <c r="PM124" s="27"/>
      <c r="PP124" s="26" t="s">
        <v>769</v>
      </c>
      <c r="PQ124" s="26" t="s">
        <v>748</v>
      </c>
      <c r="PR124" s="72">
        <f>+(PS110/4)+(($PL$128)/4)+(PR117/2)</f>
        <v>1522.8713175</v>
      </c>
      <c r="PS124" s="27"/>
      <c r="PV124" s="26" t="s">
        <v>769</v>
      </c>
      <c r="PW124" s="26" t="s">
        <v>748</v>
      </c>
      <c r="PX124" s="72">
        <f>+(PY110/4)+(($PL$128)/4)+(PX117/2)</f>
        <v>1352.9925875000001</v>
      </c>
      <c r="PY124" s="27">
        <f t="shared" ref="PY124:PY125" si="259">+PX124*$C$1</f>
        <v>52461.907231485078</v>
      </c>
      <c r="QB124" s="26" t="s">
        <v>769</v>
      </c>
      <c r="QC124" s="26" t="s">
        <v>748</v>
      </c>
      <c r="QD124" s="72">
        <f>+(QE110/4)+(($PL$128)/4)+(QD117/2)</f>
        <v>1183.1138575</v>
      </c>
      <c r="QE124" s="27"/>
      <c r="QH124" s="26" t="s">
        <v>720</v>
      </c>
      <c r="QI124" s="72">
        <f>+(+QI105+QI96+QI82+QI75+QI69+QI62+QI56+QI49+QI42+QI31+QI24)/$C$1</f>
        <v>380.14460000000003</v>
      </c>
      <c r="QJ124" s="26"/>
      <c r="QN124" s="26" t="s">
        <v>720</v>
      </c>
      <c r="QO124" s="72">
        <f>+(+QO105+QO96+QO82+QO75+QO69+QO62+QO56+QO49+QO42+QO31+QO24)/$C$1</f>
        <v>380.14460000000003</v>
      </c>
      <c r="QP124" s="26"/>
      <c r="QT124" s="26" t="s">
        <v>720</v>
      </c>
      <c r="QU124" s="72">
        <f>+(+QU105+QU96+QU82+QU75+QU69+QU62+QU56+QU49+QU42+QU31+QU24)/$C$1</f>
        <v>380.14460000000003</v>
      </c>
      <c r="QV124" s="26"/>
      <c r="QZ124" s="26" t="s">
        <v>720</v>
      </c>
      <c r="RA124" s="72">
        <f>+(+RA105+RA96+RA82+RA75+RA69+RA62+RA56+RA49+RA42+RA31+RA24)/$C$1</f>
        <v>380.14460000000003</v>
      </c>
      <c r="RB124" s="26"/>
      <c r="RD124" s="26"/>
      <c r="RE124" s="26"/>
      <c r="RF124" s="26"/>
      <c r="RG124" s="27"/>
      <c r="RI124" s="26"/>
      <c r="RJ124" s="26"/>
      <c r="RK124" s="26"/>
      <c r="RN124" s="26"/>
      <c r="RO124" s="26"/>
      <c r="RP124" s="26"/>
      <c r="RS124" s="26"/>
      <c r="RT124" s="26"/>
      <c r="RU124" s="26"/>
      <c r="RW124" t="s">
        <v>791</v>
      </c>
      <c r="RX124">
        <v>700</v>
      </c>
      <c r="RY124" s="27"/>
      <c r="SA124">
        <f t="shared" si="237"/>
        <v>0</v>
      </c>
      <c r="SB124" t="str">
        <f t="shared" si="237"/>
        <v>Don mueang hotel</v>
      </c>
      <c r="SC124">
        <f t="shared" si="237"/>
        <v>700</v>
      </c>
      <c r="SD124">
        <f t="shared" si="237"/>
        <v>0</v>
      </c>
      <c r="SF124">
        <f t="shared" si="238"/>
        <v>0</v>
      </c>
      <c r="SG124" t="str">
        <f t="shared" si="238"/>
        <v>Don mueang hotel</v>
      </c>
      <c r="SH124">
        <f t="shared" si="238"/>
        <v>700</v>
      </c>
      <c r="SI124">
        <f t="shared" si="238"/>
        <v>0</v>
      </c>
      <c r="SK124">
        <f t="shared" si="239"/>
        <v>0</v>
      </c>
      <c r="SL124" t="str">
        <f t="shared" si="239"/>
        <v>Don mueang hotel</v>
      </c>
      <c r="SM124">
        <f t="shared" si="239"/>
        <v>700</v>
      </c>
      <c r="SN124">
        <f t="shared" si="239"/>
        <v>0</v>
      </c>
      <c r="SQ124" t="s">
        <v>828</v>
      </c>
      <c r="SR124" t="s">
        <v>616</v>
      </c>
      <c r="SS124" s="27">
        <v>1500</v>
      </c>
      <c r="ST124" s="65">
        <v>750</v>
      </c>
      <c r="SV124" t="s">
        <v>828</v>
      </c>
      <c r="SW124" t="str">
        <f t="shared" si="240"/>
        <v>Visite du parc de Khao Yai (programme de greenleaf guesthouse &amp; tour)</v>
      </c>
      <c r="SX124">
        <f t="shared" si="240"/>
        <v>1500</v>
      </c>
      <c r="SY124">
        <f t="shared" si="240"/>
        <v>750</v>
      </c>
      <c r="TA124" t="s">
        <v>828</v>
      </c>
      <c r="TB124" t="str">
        <f t="shared" si="241"/>
        <v>Visite du parc de Khao Yai (programme de greenleaf guesthouse &amp; tour)</v>
      </c>
      <c r="TC124">
        <f t="shared" si="241"/>
        <v>1500</v>
      </c>
      <c r="TD124">
        <f t="shared" si="241"/>
        <v>750</v>
      </c>
      <c r="TF124" t="s">
        <v>828</v>
      </c>
      <c r="TG124" t="str">
        <f t="shared" si="242"/>
        <v>Visite du parc de Khao Yai (programme de greenleaf guesthouse &amp; tour)</v>
      </c>
      <c r="TH124">
        <f t="shared" si="242"/>
        <v>1500</v>
      </c>
      <c r="TI124">
        <f t="shared" si="242"/>
        <v>750</v>
      </c>
    </row>
    <row r="125" spans="9:529" x14ac:dyDescent="0.25"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K125" s="25"/>
      <c r="BE125" t="s">
        <v>427</v>
      </c>
      <c r="BF125">
        <v>3700</v>
      </c>
      <c r="BG125">
        <v>0</v>
      </c>
      <c r="BI125" t="str">
        <f t="shared" si="149"/>
        <v/>
      </c>
      <c r="BJ125" t="str">
        <f t="shared" si="150"/>
        <v>Lanta miami resort</v>
      </c>
      <c r="BK125" s="27">
        <f t="shared" si="150"/>
        <v>3700</v>
      </c>
      <c r="BL125" s="27">
        <f t="shared" si="150"/>
        <v>0</v>
      </c>
      <c r="BN125" t="str">
        <f t="shared" si="151"/>
        <v/>
      </c>
      <c r="BO125" t="str">
        <f t="shared" si="151"/>
        <v>Lanta miami resort</v>
      </c>
      <c r="BP125" s="27">
        <f t="shared" si="151"/>
        <v>3700</v>
      </c>
      <c r="BQ125" s="27">
        <f t="shared" si="129"/>
        <v>0</v>
      </c>
      <c r="BS125" s="27" t="str">
        <f t="shared" si="152"/>
        <v/>
      </c>
      <c r="BT125" t="str">
        <f t="shared" si="152"/>
        <v>Lanta miami resort</v>
      </c>
      <c r="BU125" s="27">
        <f t="shared" si="152"/>
        <v>3700</v>
      </c>
      <c r="BV125" s="27">
        <f t="shared" si="130"/>
        <v>0</v>
      </c>
      <c r="BY125" s="27"/>
      <c r="BZ125" s="27"/>
      <c r="CB125"/>
      <c r="CC125"/>
      <c r="CD125" s="27"/>
      <c r="CE125" s="27"/>
      <c r="CF125"/>
      <c r="CI125" s="27"/>
      <c r="CJ125" s="27"/>
      <c r="CN125" s="27"/>
      <c r="CO125" s="27"/>
      <c r="CQ125" s="25"/>
      <c r="CR125" s="26" t="s">
        <v>797</v>
      </c>
      <c r="CS125" s="72">
        <f>+(CT115/8)+(($CS$134)/8)+(CS122/2)</f>
        <v>1816.63307375</v>
      </c>
      <c r="CT125" s="65">
        <f>+CS125*$C$1</f>
        <v>70439.436748739827</v>
      </c>
      <c r="CW125" s="26" t="s">
        <v>797</v>
      </c>
      <c r="CX125" s="72">
        <f>+(CY115/8)+(($CS$134)/8)+(CX122/2)</f>
        <v>1595.49027125</v>
      </c>
      <c r="CY125" s="65"/>
      <c r="CZ125" s="65"/>
      <c r="DB125" s="26" t="s">
        <v>797</v>
      </c>
      <c r="DC125" s="72">
        <f>+(DD115/8)+(($CS$134)/8)+(DC122/2)</f>
        <v>1400.1374687500002</v>
      </c>
      <c r="DD125" s="65"/>
      <c r="DE125" s="65"/>
      <c r="DG125" s="26" t="s">
        <v>797</v>
      </c>
      <c r="DH125" s="72">
        <f>+(DI115/8)+(($CS$134)/8)+(DH122/2)</f>
        <v>1191.8896662500001</v>
      </c>
      <c r="DI125" s="65"/>
      <c r="DJ125" s="65"/>
      <c r="DK125" t="s">
        <v>832</v>
      </c>
      <c r="DL125" t="s">
        <v>472</v>
      </c>
      <c r="DM125">
        <v>0</v>
      </c>
      <c r="DN125">
        <v>0</v>
      </c>
      <c r="DP125" t="str">
        <f t="shared" si="165"/>
        <v>J17</v>
      </c>
      <c r="DQ125" t="str">
        <f t="shared" si="166"/>
        <v xml:space="preserve">Matin : libre jusqu'à 10h </v>
      </c>
      <c r="DR125" s="27">
        <f t="shared" si="166"/>
        <v>0</v>
      </c>
      <c r="DS125" s="27">
        <f t="shared" si="166"/>
        <v>0</v>
      </c>
      <c r="DU125" t="str">
        <f t="shared" si="167"/>
        <v>J17</v>
      </c>
      <c r="DV125" t="str">
        <f t="shared" si="167"/>
        <v xml:space="preserve">Matin : libre jusqu'à 10h </v>
      </c>
      <c r="DW125" s="27">
        <f t="shared" si="167"/>
        <v>0</v>
      </c>
      <c r="DX125" s="27">
        <f t="shared" si="132"/>
        <v>0</v>
      </c>
      <c r="DZ125" t="str">
        <f t="shared" si="168"/>
        <v>J17</v>
      </c>
      <c r="EA125" t="str">
        <f t="shared" si="168"/>
        <v xml:space="preserve">Matin : libre jusqu'à 10h </v>
      </c>
      <c r="EB125" s="27">
        <f t="shared" si="168"/>
        <v>0</v>
      </c>
      <c r="EC125" s="27">
        <f t="shared" si="133"/>
        <v>0</v>
      </c>
      <c r="EZ125" s="26" t="s">
        <v>720</v>
      </c>
      <c r="FA125" s="72">
        <f>+(+FA75+FA64+FA56+FA52+FA45+FA40+FA35+FA24+FA85+FA95+FA99+FA109+FA72)/$C$1</f>
        <v>515.90315999999996</v>
      </c>
      <c r="FB125" s="26"/>
      <c r="FE125" s="26" t="s">
        <v>720</v>
      </c>
      <c r="FF125" s="72">
        <f>+FA125</f>
        <v>515.90315999999996</v>
      </c>
      <c r="FG125" s="26"/>
      <c r="FJ125" s="26" t="s">
        <v>720</v>
      </c>
      <c r="FK125" s="72">
        <f>+FF125</f>
        <v>515.90315999999996</v>
      </c>
      <c r="FL125" s="26"/>
      <c r="FO125" s="26" t="s">
        <v>720</v>
      </c>
      <c r="FP125" s="72">
        <f>+FK125</f>
        <v>515.90315999999996</v>
      </c>
      <c r="FQ125" s="26"/>
      <c r="FS125" s="26" t="s">
        <v>639</v>
      </c>
      <c r="FT125" s="72">
        <f>SUM(FT19:FT123)/$C$1</f>
        <v>1137.93217</v>
      </c>
      <c r="FU125" s="72">
        <f>SUM(FU19:FU123)/$C$1</f>
        <v>3332.35169</v>
      </c>
      <c r="FX125" s="26" t="s">
        <v>639</v>
      </c>
      <c r="FY125" s="72">
        <f>SUM(FY19:FY123)/$C$1</f>
        <v>1137.93217</v>
      </c>
      <c r="FZ125" s="72">
        <f>SUM(FZ19:FZ123)/$C$1</f>
        <v>3229.1916900000001</v>
      </c>
      <c r="GC125" s="26" t="s">
        <v>639</v>
      </c>
      <c r="GD125" s="72">
        <f>SUM(GD19:GD123)/$C$1</f>
        <v>1137.93217</v>
      </c>
      <c r="GE125" s="72">
        <f>SUM(GE19:GE123)/$C$1</f>
        <v>3229.1916900000001</v>
      </c>
      <c r="GH125" s="26" t="s">
        <v>639</v>
      </c>
      <c r="GI125" s="72">
        <f>SUM(GI19:GI123)/$C$1</f>
        <v>1137.93217</v>
      </c>
      <c r="GJ125" s="72">
        <f>SUM(GJ19:GJ123)/$C$1</f>
        <v>3229.1916900000001</v>
      </c>
      <c r="GL125" t="s">
        <v>666</v>
      </c>
      <c r="GM125" s="27">
        <v>1200</v>
      </c>
      <c r="GN125" s="27">
        <v>0</v>
      </c>
      <c r="GP125" t="str">
        <f t="shared" si="177"/>
        <v/>
      </c>
      <c r="GQ125" t="str">
        <f t="shared" si="178"/>
        <v>ZZZ hostel don muang</v>
      </c>
      <c r="GR125" s="27">
        <f t="shared" si="178"/>
        <v>1200</v>
      </c>
      <c r="GS125" s="27">
        <f t="shared" si="178"/>
        <v>0</v>
      </c>
      <c r="GU125" t="str">
        <f t="shared" si="179"/>
        <v/>
      </c>
      <c r="GV125" t="str">
        <f t="shared" si="179"/>
        <v>ZZZ hostel don muang</v>
      </c>
      <c r="GW125" s="27">
        <f t="shared" si="179"/>
        <v>1200</v>
      </c>
      <c r="GX125" s="27">
        <f t="shared" si="138"/>
        <v>0</v>
      </c>
      <c r="GZ125" t="str">
        <f t="shared" si="180"/>
        <v/>
      </c>
      <c r="HA125" t="str">
        <f t="shared" si="180"/>
        <v>ZZZ hostel don muang</v>
      </c>
      <c r="HB125" s="27">
        <f t="shared" si="180"/>
        <v>1200</v>
      </c>
      <c r="HC125" s="27">
        <f t="shared" si="139"/>
        <v>0</v>
      </c>
      <c r="HE125" t="s">
        <v>886</v>
      </c>
      <c r="HI125" t="str">
        <f t="shared" si="181"/>
        <v/>
      </c>
      <c r="HJ125" t="str">
        <f t="shared" si="182"/>
        <v>visite des villages le matin jusqu'à midi</v>
      </c>
      <c r="HK125">
        <f t="shared" si="182"/>
        <v>0</v>
      </c>
      <c r="HL125">
        <f t="shared" si="182"/>
        <v>0</v>
      </c>
      <c r="HN125" t="str">
        <f t="shared" si="183"/>
        <v/>
      </c>
      <c r="HO125" t="str">
        <f t="shared" si="183"/>
        <v>visite des villages le matin jusqu'à midi</v>
      </c>
      <c r="HP125">
        <f t="shared" si="183"/>
        <v>0</v>
      </c>
      <c r="HQ125">
        <f t="shared" si="140"/>
        <v>0</v>
      </c>
      <c r="HS125" t="str">
        <f t="shared" si="184"/>
        <v/>
      </c>
      <c r="HT125" t="str">
        <f t="shared" si="184"/>
        <v>visite des villages le matin jusqu'à midi</v>
      </c>
      <c r="HU125">
        <f t="shared" si="184"/>
        <v>0</v>
      </c>
      <c r="HV125">
        <f t="shared" si="141"/>
        <v>0</v>
      </c>
      <c r="HX125" t="s">
        <v>886</v>
      </c>
      <c r="IB125" t="str">
        <f t="shared" si="185"/>
        <v/>
      </c>
      <c r="IC125" t="str">
        <f t="shared" si="186"/>
        <v>visite des villages le matin jusqu'à midi</v>
      </c>
      <c r="ID125">
        <f t="shared" si="186"/>
        <v>0</v>
      </c>
      <c r="IE125">
        <f t="shared" si="186"/>
        <v>0</v>
      </c>
      <c r="IG125" t="str">
        <f t="shared" si="187"/>
        <v/>
      </c>
      <c r="IH125" t="str">
        <f t="shared" si="188"/>
        <v>visite des villages le matin jusqu'à midi</v>
      </c>
      <c r="II125">
        <f t="shared" si="188"/>
        <v>0</v>
      </c>
      <c r="IJ125">
        <f t="shared" si="188"/>
        <v>0</v>
      </c>
      <c r="IL125" t="str">
        <f t="shared" si="189"/>
        <v/>
      </c>
      <c r="IM125" t="str">
        <f t="shared" si="190"/>
        <v>visite des villages le matin jusqu'à midi</v>
      </c>
      <c r="IN125">
        <f t="shared" si="190"/>
        <v>0</v>
      </c>
      <c r="IO125">
        <f t="shared" si="190"/>
        <v>0</v>
      </c>
      <c r="JY125" t="s">
        <v>815</v>
      </c>
      <c r="JZ125">
        <f t="shared" si="258"/>
        <v>1560</v>
      </c>
      <c r="KC125" s="27"/>
      <c r="KD125" s="27"/>
      <c r="KV125" s="25" t="s">
        <v>741</v>
      </c>
      <c r="KW125" s="25"/>
      <c r="KX125">
        <f>35*38</f>
        <v>1330</v>
      </c>
      <c r="KY125" s="27">
        <v>1330</v>
      </c>
      <c r="LB125" s="25" t="s">
        <v>778</v>
      </c>
      <c r="LC125" s="25"/>
      <c r="LD125" s="27">
        <f t="shared" si="255"/>
        <v>1330</v>
      </c>
      <c r="LE125" s="65">
        <f t="shared" si="255"/>
        <v>1330</v>
      </c>
      <c r="LH125" t="str">
        <f t="shared" si="200"/>
        <v>Avion à 15h30 arrivée 16h55 bangkok</v>
      </c>
      <c r="LI125" s="25"/>
      <c r="LJ125" s="27">
        <f t="shared" si="245"/>
        <v>1330</v>
      </c>
      <c r="LK125" s="65">
        <f t="shared" si="245"/>
        <v>1330</v>
      </c>
      <c r="LN125" t="str">
        <f t="shared" si="201"/>
        <v>Avion à 15h30 arrivée 16h55 bangkok</v>
      </c>
      <c r="LO125" s="25"/>
      <c r="LP125" s="27">
        <f t="shared" si="246"/>
        <v>1330</v>
      </c>
      <c r="LQ125" s="65">
        <f t="shared" si="246"/>
        <v>1330</v>
      </c>
      <c r="LT125" s="25" t="s">
        <v>447</v>
      </c>
      <c r="LV125" s="27"/>
      <c r="LW125" s="27">
        <v>0</v>
      </c>
      <c r="LX125" s="27"/>
      <c r="LZ125" t="str">
        <f t="shared" si="202"/>
        <v>Dîner chez l'habitant</v>
      </c>
      <c r="MB125" s="27">
        <f t="shared" si="256"/>
        <v>0</v>
      </c>
      <c r="MC125" s="65">
        <f t="shared" si="256"/>
        <v>0</v>
      </c>
      <c r="MF125" t="str">
        <f t="shared" si="203"/>
        <v>Dîner chez l'habitant</v>
      </c>
      <c r="MH125" s="27">
        <f t="shared" si="247"/>
        <v>0</v>
      </c>
      <c r="MI125" s="65">
        <f t="shared" si="247"/>
        <v>0</v>
      </c>
      <c r="ML125" t="str">
        <f t="shared" si="204"/>
        <v>Dîner chez l'habitant</v>
      </c>
      <c r="MN125" s="27">
        <f t="shared" si="248"/>
        <v>0</v>
      </c>
      <c r="MO125" s="65">
        <f t="shared" si="248"/>
        <v>0</v>
      </c>
      <c r="MQ125" s="25" t="s">
        <v>582</v>
      </c>
      <c r="MS125" s="27">
        <v>0</v>
      </c>
      <c r="MT125" s="27">
        <v>0</v>
      </c>
      <c r="MU125" s="27"/>
      <c r="MW125" t="str">
        <f t="shared" si="205"/>
        <v>déjeuner</v>
      </c>
      <c r="MY125" s="27">
        <f t="shared" si="206"/>
        <v>0</v>
      </c>
      <c r="MZ125" s="65">
        <f t="shared" si="206"/>
        <v>0</v>
      </c>
      <c r="NC125" t="str">
        <f t="shared" si="207"/>
        <v>déjeuner</v>
      </c>
      <c r="NE125" s="27">
        <f t="shared" si="208"/>
        <v>0</v>
      </c>
      <c r="NF125" s="65">
        <f t="shared" si="208"/>
        <v>0</v>
      </c>
      <c r="NI125" t="str">
        <f t="shared" si="209"/>
        <v>déjeuner</v>
      </c>
      <c r="NK125" s="27">
        <f t="shared" si="210"/>
        <v>0</v>
      </c>
      <c r="NL125" s="65">
        <f t="shared" si="210"/>
        <v>0</v>
      </c>
      <c r="NN125" s="26" t="s">
        <v>672</v>
      </c>
      <c r="NO125" s="26"/>
      <c r="NP125" s="26" t="s">
        <v>25</v>
      </c>
      <c r="NQ125" s="72">
        <v>120</v>
      </c>
      <c r="NT125" s="26" t="s">
        <v>672</v>
      </c>
      <c r="NU125" s="26"/>
      <c r="NV125" s="26" t="s">
        <v>25</v>
      </c>
      <c r="NW125" s="72">
        <v>120</v>
      </c>
      <c r="NZ125" s="26" t="s">
        <v>672</v>
      </c>
      <c r="OA125" s="26"/>
      <c r="OB125" s="26" t="s">
        <v>25</v>
      </c>
      <c r="OC125" s="72">
        <v>120</v>
      </c>
      <c r="OF125" s="26" t="s">
        <v>672</v>
      </c>
      <c r="OG125" s="26"/>
      <c r="OH125" s="26" t="s">
        <v>25</v>
      </c>
      <c r="OI125" s="72">
        <v>120</v>
      </c>
      <c r="OL125" s="26" t="s">
        <v>747</v>
      </c>
      <c r="OM125" s="26" t="s">
        <v>748</v>
      </c>
      <c r="ON125" s="72">
        <f>+(ON126/2)+(ON122/2)</f>
        <v>1575.22889375</v>
      </c>
      <c r="OO125" s="27">
        <f>+ON125</f>
        <v>1575.22889375</v>
      </c>
      <c r="OR125" s="26" t="s">
        <v>747</v>
      </c>
      <c r="OS125" s="26" t="s">
        <v>748</v>
      </c>
      <c r="OT125" s="72">
        <f>+(OU115/8)+(($ON$133)/8)+(OT122/2)</f>
        <v>1376.2912812500001</v>
      </c>
      <c r="OU125" s="27"/>
      <c r="OX125" s="26" t="s">
        <v>747</v>
      </c>
      <c r="OY125" s="26" t="s">
        <v>748</v>
      </c>
      <c r="OZ125" s="72">
        <f>+(PA115/8)+(($ON$133)/8)+(OZ122/2)</f>
        <v>1210.20368125</v>
      </c>
      <c r="PA125" s="27"/>
      <c r="PD125" s="26" t="s">
        <v>747</v>
      </c>
      <c r="PE125" s="26" t="s">
        <v>748</v>
      </c>
      <c r="PF125" s="72">
        <f>+(PG115/8)+(($ON$133)/8)+(PF122/2)</f>
        <v>1044.11608125</v>
      </c>
      <c r="PG125" s="27"/>
      <c r="PJ125" s="26"/>
      <c r="PK125" s="26" t="s">
        <v>754</v>
      </c>
      <c r="PL125" s="72">
        <f>+(PL124*2)-PL117</f>
        <v>3142.0424950000001</v>
      </c>
      <c r="PM125" s="27"/>
      <c r="PP125" s="26"/>
      <c r="PQ125" s="26" t="s">
        <v>754</v>
      </c>
      <c r="PR125" s="72">
        <f>+(PR124*2)-PR117</f>
        <v>2712.020035</v>
      </c>
      <c r="PS125" s="27"/>
      <c r="PV125" s="26"/>
      <c r="PW125" s="26" t="s">
        <v>754</v>
      </c>
      <c r="PX125" s="72">
        <f>+(PX124*2)-PX117</f>
        <v>2372.2625750000002</v>
      </c>
      <c r="PY125" s="27">
        <f t="shared" si="259"/>
        <v>91983.814462970142</v>
      </c>
      <c r="QB125" s="26"/>
      <c r="QC125" s="26" t="s">
        <v>754</v>
      </c>
      <c r="QD125" s="72">
        <f>+(QD124*2)-QD117</f>
        <v>2032.5051149999999</v>
      </c>
      <c r="QE125" s="27"/>
      <c r="QH125" s="26" t="s">
        <v>727</v>
      </c>
      <c r="QI125" s="72">
        <f>+QI114-QI124</f>
        <v>394.43225999999999</v>
      </c>
      <c r="QJ125" s="26"/>
      <c r="QN125" s="26" t="s">
        <v>727</v>
      </c>
      <c r="QO125" s="72">
        <f>+QO114-QO124</f>
        <v>394.43225999999999</v>
      </c>
      <c r="QP125" s="26"/>
      <c r="QT125" s="26" t="s">
        <v>727</v>
      </c>
      <c r="QU125" s="72">
        <f>+QU114-QU124</f>
        <v>432.34355999999997</v>
      </c>
      <c r="QV125" s="26"/>
      <c r="QZ125" s="26" t="s">
        <v>727</v>
      </c>
      <c r="RA125" s="72">
        <f>+RA114-RA124</f>
        <v>550.71965999999998</v>
      </c>
      <c r="RB125" s="26"/>
      <c r="RD125" s="26" t="s">
        <v>654</v>
      </c>
      <c r="RE125" s="26"/>
      <c r="RF125" s="72">
        <v>0</v>
      </c>
      <c r="RI125" s="26" t="s">
        <v>654</v>
      </c>
      <c r="RJ125" s="26"/>
      <c r="RK125" s="72">
        <v>0</v>
      </c>
      <c r="RN125" s="26" t="s">
        <v>654</v>
      </c>
      <c r="RO125" s="26"/>
      <c r="RP125" s="72">
        <v>0</v>
      </c>
      <c r="RS125" s="26" t="s">
        <v>654</v>
      </c>
      <c r="RT125" s="26"/>
      <c r="RU125" s="72">
        <v>0</v>
      </c>
      <c r="RW125" t="s">
        <v>887</v>
      </c>
      <c r="RX125" s="27"/>
      <c r="RY125" s="27"/>
      <c r="SA125">
        <f t="shared" si="237"/>
        <v>0</v>
      </c>
      <c r="SB125" t="str">
        <f t="shared" si="237"/>
        <v>Dîner ver hôtel</v>
      </c>
      <c r="SC125">
        <f t="shared" si="237"/>
        <v>0</v>
      </c>
      <c r="SD125">
        <f t="shared" si="237"/>
        <v>0</v>
      </c>
      <c r="SF125">
        <f t="shared" si="238"/>
        <v>0</v>
      </c>
      <c r="SG125" t="str">
        <f t="shared" si="238"/>
        <v>Dîner ver hôtel</v>
      </c>
      <c r="SH125">
        <f t="shared" si="238"/>
        <v>0</v>
      </c>
      <c r="SI125">
        <f t="shared" si="238"/>
        <v>0</v>
      </c>
      <c r="SK125">
        <f t="shared" si="239"/>
        <v>0</v>
      </c>
      <c r="SL125" t="str">
        <f t="shared" si="239"/>
        <v>Dîner ver hôtel</v>
      </c>
      <c r="SM125">
        <f t="shared" si="239"/>
        <v>0</v>
      </c>
      <c r="SN125">
        <f t="shared" si="239"/>
        <v>0</v>
      </c>
      <c r="SR125" t="s">
        <v>623</v>
      </c>
      <c r="SS125" s="27"/>
      <c r="ST125" s="27"/>
      <c r="SW125" t="str">
        <f t="shared" si="240"/>
        <v>Déjeuner parc inclus</v>
      </c>
      <c r="SX125">
        <f t="shared" si="240"/>
        <v>0</v>
      </c>
      <c r="SY125">
        <f t="shared" si="240"/>
        <v>0</v>
      </c>
      <c r="TB125" t="str">
        <f t="shared" si="241"/>
        <v>Déjeuner parc inclus</v>
      </c>
      <c r="TC125">
        <f t="shared" si="241"/>
        <v>0</v>
      </c>
      <c r="TD125">
        <f t="shared" si="241"/>
        <v>0</v>
      </c>
      <c r="TG125" t="str">
        <f t="shared" si="242"/>
        <v>Déjeuner parc inclus</v>
      </c>
      <c r="TH125">
        <f t="shared" si="242"/>
        <v>0</v>
      </c>
      <c r="TI125">
        <f t="shared" si="242"/>
        <v>0</v>
      </c>
    </row>
    <row r="126" spans="9:529" x14ac:dyDescent="0.25"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I126" s="27"/>
      <c r="AJ126" s="27"/>
      <c r="AK126" s="25"/>
      <c r="BD126" t="s">
        <v>888</v>
      </c>
      <c r="BE126" t="s">
        <v>594</v>
      </c>
      <c r="BF126" s="27">
        <v>0</v>
      </c>
      <c r="BG126">
        <v>2500</v>
      </c>
      <c r="BH126" s="65"/>
      <c r="BI126" t="str">
        <f t="shared" si="149"/>
        <v>J19</v>
      </c>
      <c r="BJ126" t="str">
        <f t="shared" si="150"/>
        <v>Départ à midi de l'hôtel en van pour krabi airport</v>
      </c>
      <c r="BK126" s="27">
        <f t="shared" si="150"/>
        <v>0</v>
      </c>
      <c r="BL126" s="27">
        <f t="shared" si="150"/>
        <v>2500</v>
      </c>
      <c r="BN126" t="str">
        <f t="shared" si="151"/>
        <v>J19</v>
      </c>
      <c r="BO126" t="str">
        <f t="shared" si="151"/>
        <v>Départ à midi de l'hôtel en van pour krabi airport</v>
      </c>
      <c r="BP126" s="27">
        <f t="shared" si="151"/>
        <v>0</v>
      </c>
      <c r="BQ126" s="27">
        <f t="shared" si="129"/>
        <v>2500</v>
      </c>
      <c r="BS126" s="27" t="str">
        <f t="shared" si="152"/>
        <v>J19</v>
      </c>
      <c r="BT126" t="str">
        <f t="shared" si="152"/>
        <v>Départ à midi de l'hôtel en van pour krabi airport</v>
      </c>
      <c r="BU126" s="27">
        <f t="shared" si="152"/>
        <v>0</v>
      </c>
      <c r="BV126" s="27">
        <f t="shared" si="130"/>
        <v>2500</v>
      </c>
      <c r="BX126" s="26" t="s">
        <v>639</v>
      </c>
      <c r="BY126" s="72">
        <f>SUM(BY19:BY124)/$C$1</f>
        <v>1688.3810350000001</v>
      </c>
      <c r="BZ126" s="72">
        <f>SUM(BZ19:BZ124)/$C$1</f>
        <v>3196.64471</v>
      </c>
      <c r="CB126"/>
      <c r="CC126" s="26" t="s">
        <v>639</v>
      </c>
      <c r="CD126" s="72">
        <f>SUM(CD19:CD125)/$C$1</f>
        <v>1688.3810350000001</v>
      </c>
      <c r="CE126" s="72">
        <f>SUM(CE19:CE125)/$C$1</f>
        <v>3093.4847100000002</v>
      </c>
      <c r="CF126" s="72"/>
      <c r="CH126" s="26" t="s">
        <v>639</v>
      </c>
      <c r="CI126" s="72">
        <f>SUM(CI19:CI125)/$C$1</f>
        <v>1688.3810350000001</v>
      </c>
      <c r="CJ126" s="72">
        <f>SUM(CJ19:CJ125)/$C$1</f>
        <v>3093.4847100000002</v>
      </c>
      <c r="CK126" s="72"/>
      <c r="CM126" s="26" t="s">
        <v>639</v>
      </c>
      <c r="CN126" s="72">
        <f>SUM(CN19:CN125)/$C$1</f>
        <v>1688.3810350000001</v>
      </c>
      <c r="CO126" s="72">
        <f>SUM(CO19:CO125)/$C$1</f>
        <v>3093.4847100000002</v>
      </c>
      <c r="CP126" s="25"/>
      <c r="CQ126" s="25"/>
      <c r="CR126" s="26"/>
      <c r="CS126" s="72">
        <f>+(CS125*2)-CS122</f>
        <v>2738.8689475000001</v>
      </c>
      <c r="CT126" s="65">
        <f t="shared" ref="CT126:CT132" si="260">+CS126*$C$1</f>
        <v>106198.87349747964</v>
      </c>
      <c r="CW126" s="26"/>
      <c r="CX126" s="72">
        <f>+(CX125*2)-CX122</f>
        <v>2296.5833425000001</v>
      </c>
      <c r="CY126" s="65"/>
      <c r="CZ126" s="65"/>
      <c r="DB126" s="26"/>
      <c r="DC126" s="72">
        <f>+(DC125*2)-DC122</f>
        <v>1905.8777375000004</v>
      </c>
      <c r="DD126" s="65"/>
      <c r="DE126" s="65"/>
      <c r="DG126" s="26"/>
      <c r="DH126" s="72">
        <f>+(DH125*2)-DH122</f>
        <v>1489.3821325000004</v>
      </c>
      <c r="DI126" s="65"/>
      <c r="DJ126" s="65"/>
      <c r="DL126" t="s">
        <v>482</v>
      </c>
      <c r="DM126">
        <v>900</v>
      </c>
      <c r="DN126">
        <v>400</v>
      </c>
      <c r="DP126" t="str">
        <f t="shared" si="165"/>
        <v/>
      </c>
      <c r="DQ126" t="str">
        <f t="shared" si="166"/>
        <v>à midi : départ pour la croisière visite des îles</v>
      </c>
      <c r="DR126" s="27">
        <f t="shared" si="166"/>
        <v>900</v>
      </c>
      <c r="DS126" s="27">
        <f t="shared" si="166"/>
        <v>400</v>
      </c>
      <c r="DU126" t="str">
        <f t="shared" si="167"/>
        <v/>
      </c>
      <c r="DV126" t="str">
        <f t="shared" si="167"/>
        <v>à midi : départ pour la croisière visite des îles</v>
      </c>
      <c r="DW126" s="27">
        <f t="shared" si="167"/>
        <v>900</v>
      </c>
      <c r="DX126" s="27">
        <f t="shared" si="132"/>
        <v>400</v>
      </c>
      <c r="DZ126" t="str">
        <f t="shared" si="168"/>
        <v/>
      </c>
      <c r="EA126" t="str">
        <f t="shared" si="168"/>
        <v>à midi : départ pour la croisière visite des îles</v>
      </c>
      <c r="EB126" s="27">
        <f t="shared" si="168"/>
        <v>900</v>
      </c>
      <c r="EC126" s="27">
        <f t="shared" si="133"/>
        <v>400</v>
      </c>
      <c r="EZ126" s="26" t="s">
        <v>727</v>
      </c>
      <c r="FA126" s="72">
        <f>+FA115-FA125</f>
        <v>569.15951000000007</v>
      </c>
      <c r="FB126" s="26"/>
      <c r="FC126" s="27"/>
      <c r="FE126" s="26" t="s">
        <v>727</v>
      </c>
      <c r="FF126" s="72">
        <f>+FF115-FF125</f>
        <v>569.15951000000007</v>
      </c>
      <c r="FG126" s="26"/>
      <c r="FJ126" s="26" t="s">
        <v>727</v>
      </c>
      <c r="FK126" s="72">
        <f>+FK115-FK125</f>
        <v>569.15951000000007</v>
      </c>
      <c r="FL126" s="26"/>
      <c r="FO126" s="26" t="s">
        <v>727</v>
      </c>
      <c r="FP126" s="72">
        <f>+FP115-FP125</f>
        <v>569.15951000000007</v>
      </c>
      <c r="FQ126" s="26"/>
      <c r="GL126" t="s">
        <v>858</v>
      </c>
      <c r="GN126">
        <v>0</v>
      </c>
      <c r="GP126" t="str">
        <f t="shared" si="177"/>
        <v/>
      </c>
      <c r="GQ126" t="str">
        <f t="shared" si="178"/>
        <v>Dîner hôtel ou à proximité</v>
      </c>
      <c r="GR126" s="27">
        <f t="shared" si="178"/>
        <v>0</v>
      </c>
      <c r="GS126" s="27">
        <f t="shared" si="178"/>
        <v>0</v>
      </c>
      <c r="GU126" t="str">
        <f t="shared" si="179"/>
        <v/>
      </c>
      <c r="GV126" t="str">
        <f t="shared" si="179"/>
        <v>Dîner hôtel ou à proximité</v>
      </c>
      <c r="GW126" s="27">
        <f t="shared" si="179"/>
        <v>0</v>
      </c>
      <c r="GX126" s="27">
        <f t="shared" si="138"/>
        <v>0</v>
      </c>
      <c r="GZ126" t="str">
        <f t="shared" si="180"/>
        <v/>
      </c>
      <c r="HA126" t="str">
        <f t="shared" si="180"/>
        <v>Dîner hôtel ou à proximité</v>
      </c>
      <c r="HB126" s="27">
        <f t="shared" si="180"/>
        <v>0</v>
      </c>
      <c r="HC126" s="27">
        <f t="shared" si="139"/>
        <v>0</v>
      </c>
      <c r="HE126" t="s">
        <v>889</v>
      </c>
      <c r="HG126">
        <v>0</v>
      </c>
      <c r="HI126" t="str">
        <f t="shared" si="181"/>
        <v/>
      </c>
      <c r="HJ126" t="str">
        <f t="shared" si="182"/>
        <v>déjeuner à Mae Salong</v>
      </c>
      <c r="HK126">
        <f t="shared" si="182"/>
        <v>0</v>
      </c>
      <c r="HL126">
        <f t="shared" si="182"/>
        <v>0</v>
      </c>
      <c r="HN126" t="str">
        <f t="shared" si="183"/>
        <v/>
      </c>
      <c r="HO126" t="str">
        <f t="shared" si="183"/>
        <v>déjeuner à Mae Salong</v>
      </c>
      <c r="HP126">
        <f t="shared" si="183"/>
        <v>0</v>
      </c>
      <c r="HQ126">
        <f t="shared" si="140"/>
        <v>0</v>
      </c>
      <c r="HS126" t="str">
        <f t="shared" si="184"/>
        <v/>
      </c>
      <c r="HT126" t="str">
        <f t="shared" si="184"/>
        <v>déjeuner à Mae Salong</v>
      </c>
      <c r="HU126">
        <f t="shared" si="184"/>
        <v>0</v>
      </c>
      <c r="HV126">
        <f t="shared" si="141"/>
        <v>0</v>
      </c>
      <c r="HX126" t="s">
        <v>889</v>
      </c>
      <c r="HZ126">
        <v>0</v>
      </c>
      <c r="IB126" t="str">
        <f t="shared" si="185"/>
        <v/>
      </c>
      <c r="IC126" t="str">
        <f t="shared" si="186"/>
        <v>déjeuner à Mae Salong</v>
      </c>
      <c r="ID126">
        <f t="shared" si="186"/>
        <v>0</v>
      </c>
      <c r="IE126">
        <f t="shared" si="186"/>
        <v>0</v>
      </c>
      <c r="IG126" t="str">
        <f t="shared" si="187"/>
        <v/>
      </c>
      <c r="IH126" t="str">
        <f t="shared" si="188"/>
        <v>déjeuner à Mae Salong</v>
      </c>
      <c r="II126">
        <f t="shared" si="188"/>
        <v>0</v>
      </c>
      <c r="IJ126">
        <f t="shared" si="188"/>
        <v>0</v>
      </c>
      <c r="IL126" t="str">
        <f t="shared" si="189"/>
        <v/>
      </c>
      <c r="IM126" t="str">
        <f t="shared" si="190"/>
        <v>déjeuner à Mae Salong</v>
      </c>
      <c r="IN126">
        <f t="shared" si="190"/>
        <v>0</v>
      </c>
      <c r="IO126">
        <f t="shared" si="190"/>
        <v>0</v>
      </c>
      <c r="KV126" s="25" t="s">
        <v>612</v>
      </c>
      <c r="KW126" s="25"/>
      <c r="KX126" s="27"/>
      <c r="KY126" s="27">
        <v>0</v>
      </c>
      <c r="LB126" s="25" t="s">
        <v>612</v>
      </c>
      <c r="LC126" s="25"/>
      <c r="LD126" s="27">
        <f t="shared" si="255"/>
        <v>0</v>
      </c>
      <c r="LE126" s="65">
        <f t="shared" si="255"/>
        <v>0</v>
      </c>
      <c r="LH126" t="str">
        <f t="shared" si="200"/>
        <v>Orchid resort T&amp;G</v>
      </c>
      <c r="LI126" s="25"/>
      <c r="LJ126" s="27">
        <f t="shared" si="245"/>
        <v>0</v>
      </c>
      <c r="LK126" s="65">
        <f t="shared" si="245"/>
        <v>0</v>
      </c>
      <c r="LN126" t="str">
        <f t="shared" si="201"/>
        <v>Orchid resort T&amp;G</v>
      </c>
      <c r="LO126" s="25"/>
      <c r="LP126" s="27">
        <f t="shared" si="246"/>
        <v>0</v>
      </c>
      <c r="LQ126" s="65">
        <f t="shared" si="246"/>
        <v>0</v>
      </c>
      <c r="LS126" t="s">
        <v>817</v>
      </c>
      <c r="LT126" s="25" t="s">
        <v>890</v>
      </c>
      <c r="LW126" s="27">
        <v>3500</v>
      </c>
      <c r="LX126" s="27"/>
      <c r="LY126" t="s">
        <v>817</v>
      </c>
      <c r="LZ126" t="str">
        <f t="shared" si="202"/>
        <v>Départ 6h pour aéroport de Chiang Rai (van)</v>
      </c>
      <c r="MB126" s="27">
        <f t="shared" si="256"/>
        <v>0</v>
      </c>
      <c r="MC126" s="65">
        <f t="shared" si="256"/>
        <v>3500</v>
      </c>
      <c r="ME126" t="s">
        <v>817</v>
      </c>
      <c r="MF126" t="str">
        <f t="shared" si="203"/>
        <v>Départ 6h pour aéroport de Chiang Rai (van)</v>
      </c>
      <c r="MH126" s="27">
        <f t="shared" si="247"/>
        <v>0</v>
      </c>
      <c r="MI126" s="65">
        <f t="shared" si="247"/>
        <v>3500</v>
      </c>
      <c r="MK126" t="s">
        <v>817</v>
      </c>
      <c r="ML126" t="str">
        <f t="shared" si="204"/>
        <v>Départ 6h pour aéroport de Chiang Rai (van)</v>
      </c>
      <c r="MN126" s="27">
        <f t="shared" si="248"/>
        <v>0</v>
      </c>
      <c r="MO126" s="65">
        <f t="shared" si="248"/>
        <v>3500</v>
      </c>
      <c r="MQ126" s="25" t="s">
        <v>589</v>
      </c>
      <c r="MS126" s="27"/>
      <c r="MT126" s="27">
        <v>0</v>
      </c>
      <c r="MU126" s="27"/>
      <c r="MW126" t="str">
        <f t="shared" si="205"/>
        <v>diner</v>
      </c>
      <c r="MY126" s="27">
        <f t="shared" si="206"/>
        <v>0</v>
      </c>
      <c r="MZ126" s="65">
        <f t="shared" si="206"/>
        <v>0</v>
      </c>
      <c r="NC126" t="str">
        <f t="shared" si="207"/>
        <v>diner</v>
      </c>
      <c r="NE126" s="27">
        <f t="shared" si="208"/>
        <v>0</v>
      </c>
      <c r="NF126" s="65">
        <f t="shared" si="208"/>
        <v>0</v>
      </c>
      <c r="NI126" t="str">
        <f t="shared" si="209"/>
        <v>diner</v>
      </c>
      <c r="NK126" s="27">
        <f t="shared" si="210"/>
        <v>0</v>
      </c>
      <c r="NL126" s="65">
        <f t="shared" si="210"/>
        <v>0</v>
      </c>
      <c r="NN126" s="26" t="s">
        <v>681</v>
      </c>
      <c r="NO126" s="26"/>
      <c r="NP126" s="26"/>
      <c r="NQ126" s="26">
        <v>8</v>
      </c>
      <c r="NT126" s="26" t="s">
        <v>681</v>
      </c>
      <c r="NU126" s="26"/>
      <c r="NV126" s="26"/>
      <c r="NW126" s="26">
        <v>6</v>
      </c>
      <c r="NZ126" s="26" t="s">
        <v>681</v>
      </c>
      <c r="OA126" s="26"/>
      <c r="OB126" s="26"/>
      <c r="OC126" s="26">
        <v>4</v>
      </c>
      <c r="OF126" s="26" t="s">
        <v>681</v>
      </c>
      <c r="OG126" s="26"/>
      <c r="OH126" s="26"/>
      <c r="OI126" s="26">
        <v>2</v>
      </c>
      <c r="OL126" s="26"/>
      <c r="OM126" s="26" t="s">
        <v>754</v>
      </c>
      <c r="ON126" s="72">
        <f>+(OO119/OO117)*2</f>
        <v>2644.9737875000001</v>
      </c>
      <c r="OO126" s="27">
        <f>+ON126</f>
        <v>2644.9737875000001</v>
      </c>
      <c r="OR126" s="26"/>
      <c r="OS126" s="26" t="s">
        <v>754</v>
      </c>
      <c r="OT126" s="72">
        <f>+(OT125*2)-OT122</f>
        <v>2247.0985625000003</v>
      </c>
      <c r="OU126" s="27"/>
      <c r="OX126" s="26"/>
      <c r="OY126" s="26" t="s">
        <v>754</v>
      </c>
      <c r="OZ126" s="72">
        <f>+(OZ125*2)-OZ122</f>
        <v>1914.9233625000002</v>
      </c>
      <c r="PA126" s="27"/>
      <c r="PD126" s="26"/>
      <c r="PE126" s="26" t="s">
        <v>754</v>
      </c>
      <c r="PF126" s="72">
        <f>+(PF125*2)-PF122</f>
        <v>1582.7481625</v>
      </c>
      <c r="PG126" s="27"/>
      <c r="PJ126" s="26" t="s">
        <v>781</v>
      </c>
      <c r="PK126" s="26" t="s">
        <v>748</v>
      </c>
      <c r="PL126" s="72">
        <f>+(PM110/2)+(($PL$128)/2)+(PL117/2)</f>
        <v>3308.9037950000002</v>
      </c>
      <c r="PM126" s="27"/>
      <c r="PP126" s="26" t="s">
        <v>781</v>
      </c>
      <c r="PQ126" s="26" t="s">
        <v>748</v>
      </c>
      <c r="PR126" s="72">
        <f>+(PS110/2)+(($PL$128)/2)+(PR117/2)</f>
        <v>2878.881335</v>
      </c>
      <c r="PS126" s="27"/>
      <c r="PV126" s="26" t="s">
        <v>781</v>
      </c>
      <c r="PW126" s="26" t="s">
        <v>748</v>
      </c>
      <c r="PX126" s="72">
        <f>+(PY110/2)+(($PL$128)/2)+(PX117/2)</f>
        <v>2539.1238750000002</v>
      </c>
      <c r="PY126" s="27"/>
      <c r="QB126" s="26" t="s">
        <v>781</v>
      </c>
      <c r="QC126" s="26" t="s">
        <v>748</v>
      </c>
      <c r="QD126" s="72">
        <f>+(QE110/2)+(($PL$128)/2)+(QD117/2)</f>
        <v>2199.366415</v>
      </c>
      <c r="QE126" s="27">
        <f t="shared" ref="QE126:QE127" si="261">+QD126*$C$1</f>
        <v>85279.814462970142</v>
      </c>
      <c r="RD126" s="26" t="s">
        <v>663</v>
      </c>
      <c r="RE126" s="26" t="s">
        <v>25</v>
      </c>
      <c r="RF126" s="72">
        <f>+(RF123+((RE123-RE133)*RF128))+(RE133*(RF128/2))</f>
        <v>7492.9234400000005</v>
      </c>
      <c r="RI126" s="26" t="s">
        <v>663</v>
      </c>
      <c r="RJ126" s="26" t="s">
        <v>25</v>
      </c>
      <c r="RK126" s="72">
        <f>+(RK123+((RJ123-RJ133)*RK128))+(RJ133*(RK128/2))</f>
        <v>6413.9214199999997</v>
      </c>
      <c r="RN126" s="26" t="s">
        <v>663</v>
      </c>
      <c r="RO126" s="26" t="s">
        <v>25</v>
      </c>
      <c r="RP126" s="72">
        <f>+(RP123+((RO123-RO133)*RP128))+(RO133*(RP128/2))</f>
        <v>5334.9193999999998</v>
      </c>
      <c r="RS126" s="26" t="s">
        <v>663</v>
      </c>
      <c r="RT126" s="26" t="s">
        <v>25</v>
      </c>
      <c r="RU126" s="72">
        <f>+(RU123+((RT123-RT133)*RU128))+(RT133*(RU128/2))</f>
        <v>4255.9173799999999</v>
      </c>
      <c r="RV126" t="s">
        <v>832</v>
      </c>
      <c r="RW126" t="s">
        <v>802</v>
      </c>
      <c r="RX126">
        <v>3200</v>
      </c>
      <c r="RY126">
        <v>3200</v>
      </c>
      <c r="SA126" t="str">
        <f t="shared" si="237"/>
        <v>J17</v>
      </c>
      <c r="SB126" t="str">
        <f t="shared" si="237"/>
        <v>Départ 8h pour aéroport vol air asia pour surat thani à 9h45 arrivée 11h</v>
      </c>
      <c r="SC126">
        <f t="shared" si="237"/>
        <v>3200</v>
      </c>
      <c r="SD126">
        <f t="shared" si="237"/>
        <v>3200</v>
      </c>
      <c r="SF126" t="str">
        <f t="shared" si="238"/>
        <v>J17</v>
      </c>
      <c r="SG126" t="str">
        <f t="shared" si="238"/>
        <v>Départ 8h pour aéroport vol air asia pour surat thani à 9h45 arrivée 11h</v>
      </c>
      <c r="SH126">
        <f t="shared" si="238"/>
        <v>3200</v>
      </c>
      <c r="SI126">
        <f t="shared" si="238"/>
        <v>3200</v>
      </c>
      <c r="SK126" t="str">
        <f t="shared" si="239"/>
        <v>J17</v>
      </c>
      <c r="SL126" t="str">
        <f t="shared" si="239"/>
        <v>Départ 8h pour aéroport vol air asia pour surat thani à 9h45 arrivée 11h</v>
      </c>
      <c r="SM126">
        <f t="shared" si="239"/>
        <v>3200</v>
      </c>
      <c r="SN126">
        <f t="shared" si="239"/>
        <v>3200</v>
      </c>
      <c r="SR126" t="s">
        <v>630</v>
      </c>
      <c r="SS126" s="27"/>
      <c r="ST126" s="27"/>
      <c r="SW126" t="str">
        <f t="shared" si="240"/>
        <v>Retour hotel vers 16h30</v>
      </c>
      <c r="SX126">
        <f t="shared" si="240"/>
        <v>0</v>
      </c>
      <c r="SY126">
        <f t="shared" si="240"/>
        <v>0</v>
      </c>
      <c r="TB126" t="str">
        <f t="shared" si="241"/>
        <v>Retour hotel vers 16h30</v>
      </c>
      <c r="TC126">
        <f t="shared" si="241"/>
        <v>0</v>
      </c>
      <c r="TD126">
        <f t="shared" si="241"/>
        <v>0</v>
      </c>
      <c r="TG126" t="str">
        <f t="shared" si="242"/>
        <v>Retour hotel vers 16h30</v>
      </c>
      <c r="TH126">
        <f t="shared" si="242"/>
        <v>0</v>
      </c>
      <c r="TI126">
        <f t="shared" si="242"/>
        <v>0</v>
      </c>
    </row>
    <row r="127" spans="9:529" x14ac:dyDescent="0.25"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I127" s="27"/>
      <c r="AJ127" s="27"/>
      <c r="AK127" s="25"/>
      <c r="BE127" t="s">
        <v>601</v>
      </c>
      <c r="BF127">
        <v>1700</v>
      </c>
      <c r="BG127" s="27">
        <v>1700</v>
      </c>
      <c r="BH127" s="65"/>
      <c r="BI127" t="str">
        <f t="shared" si="149"/>
        <v/>
      </c>
      <c r="BJ127" t="str">
        <f t="shared" si="150"/>
        <v>Thai airways départ 15h40 arrivée 17h</v>
      </c>
      <c r="BK127" s="27">
        <f t="shared" si="150"/>
        <v>1700</v>
      </c>
      <c r="BL127" s="27">
        <f t="shared" si="150"/>
        <v>1700</v>
      </c>
      <c r="BN127" t="str">
        <f t="shared" si="151"/>
        <v/>
      </c>
      <c r="BO127" t="str">
        <f t="shared" si="151"/>
        <v>Thai airways départ 15h40 arrivée 17h</v>
      </c>
      <c r="BP127" s="27">
        <f t="shared" si="151"/>
        <v>1700</v>
      </c>
      <c r="BQ127" s="27">
        <f t="shared" si="129"/>
        <v>1700</v>
      </c>
      <c r="BS127" s="27" t="str">
        <f t="shared" si="152"/>
        <v/>
      </c>
      <c r="BT127" t="str">
        <f t="shared" si="152"/>
        <v>Thai airways départ 15h40 arrivée 17h</v>
      </c>
      <c r="BU127" s="27">
        <f t="shared" si="152"/>
        <v>1700</v>
      </c>
      <c r="BV127" s="27">
        <f t="shared" si="130"/>
        <v>1700</v>
      </c>
      <c r="CA127" s="65"/>
      <c r="CB127"/>
      <c r="CC127"/>
      <c r="CD127"/>
      <c r="CE127"/>
      <c r="CF127"/>
      <c r="CP127" s="65"/>
      <c r="CQ127" s="25"/>
      <c r="CR127" s="26" t="s">
        <v>812</v>
      </c>
      <c r="CS127" s="72">
        <f>+(CT115/6)+(($CS$134)/6)+(CS122/2)</f>
        <v>2273.1112316666668</v>
      </c>
      <c r="CT127" s="65">
        <f t="shared" si="260"/>
        <v>88139.248998319759</v>
      </c>
      <c r="CW127" s="26" t="s">
        <v>812</v>
      </c>
      <c r="CX127" s="72">
        <f>+(CY115/6)+(($CS$134)/6)+(CX122/2)</f>
        <v>1978.2541616666667</v>
      </c>
      <c r="CY127" s="65">
        <f>+CX127*$C$1</f>
        <v>76706.248998319759</v>
      </c>
      <c r="CZ127" s="65"/>
      <c r="DB127" s="26" t="s">
        <v>812</v>
      </c>
      <c r="DC127" s="72">
        <f>+(DD115/6)+(($CS$134)/6)+(DC122/2)</f>
        <v>1717.7837583333333</v>
      </c>
      <c r="DD127" s="65"/>
      <c r="DE127" s="65"/>
      <c r="DG127" s="26" t="s">
        <v>812</v>
      </c>
      <c r="DH127" s="72">
        <f>+(DI115/6)+(($CS$134)/6)+(DH122/2)</f>
        <v>1440.1200216666668</v>
      </c>
      <c r="DI127" s="65"/>
      <c r="DJ127" s="65"/>
      <c r="DL127" t="s">
        <v>492</v>
      </c>
      <c r="DM127">
        <v>0</v>
      </c>
      <c r="DN127">
        <v>0</v>
      </c>
      <c r="DP127" t="str">
        <f t="shared" si="165"/>
        <v/>
      </c>
      <c r="DQ127" t="str">
        <f t="shared" si="166"/>
        <v>Dîner libre dans un des nombreux restaurants</v>
      </c>
      <c r="DR127" s="27">
        <f t="shared" si="166"/>
        <v>0</v>
      </c>
      <c r="DS127" s="27">
        <f t="shared" si="166"/>
        <v>0</v>
      </c>
      <c r="DU127" t="str">
        <f t="shared" si="167"/>
        <v/>
      </c>
      <c r="DV127" t="str">
        <f t="shared" si="167"/>
        <v>Dîner libre dans un des nombreux restaurants</v>
      </c>
      <c r="DW127" s="27">
        <f t="shared" si="167"/>
        <v>0</v>
      </c>
      <c r="DX127" s="27">
        <f t="shared" si="132"/>
        <v>0</v>
      </c>
      <c r="DZ127" t="str">
        <f t="shared" si="168"/>
        <v/>
      </c>
      <c r="EA127" t="str">
        <f t="shared" si="168"/>
        <v>Dîner libre dans un des nombreux restaurants</v>
      </c>
      <c r="EB127" s="27">
        <f t="shared" si="168"/>
        <v>0</v>
      </c>
      <c r="EC127" s="27">
        <f t="shared" si="133"/>
        <v>0</v>
      </c>
      <c r="FS127" s="26" t="s">
        <v>654</v>
      </c>
      <c r="FT127" s="26"/>
      <c r="FU127" s="72">
        <v>0</v>
      </c>
      <c r="FX127" s="26" t="s">
        <v>654</v>
      </c>
      <c r="FY127" s="26"/>
      <c r="FZ127" s="72">
        <f>+FU127</f>
        <v>0</v>
      </c>
      <c r="GC127" s="26" t="s">
        <v>654</v>
      </c>
      <c r="GD127" s="26"/>
      <c r="GE127" s="72">
        <f>+FZ127</f>
        <v>0</v>
      </c>
      <c r="GH127" s="26" t="s">
        <v>654</v>
      </c>
      <c r="GI127" s="26"/>
      <c r="GJ127" s="72">
        <f>+GE127</f>
        <v>0</v>
      </c>
      <c r="GK127" t="s">
        <v>832</v>
      </c>
      <c r="GL127" t="s">
        <v>399</v>
      </c>
      <c r="GM127" s="27">
        <v>2000</v>
      </c>
      <c r="GN127">
        <v>2000</v>
      </c>
      <c r="GP127" t="str">
        <f t="shared" si="177"/>
        <v>J17</v>
      </c>
      <c r="GQ127" t="str">
        <f t="shared" si="178"/>
        <v>Départ pour aéroport à 9h30 vol air asia krabi départ 11h45 arrivée 13h05</v>
      </c>
      <c r="GR127" s="27">
        <f t="shared" si="178"/>
        <v>2000</v>
      </c>
      <c r="GS127" s="27">
        <f t="shared" si="178"/>
        <v>2000</v>
      </c>
      <c r="GU127" t="str">
        <f t="shared" si="179"/>
        <v>J17</v>
      </c>
      <c r="GV127" t="str">
        <f t="shared" si="179"/>
        <v>Départ pour aéroport à 9h30 vol air asia krabi départ 11h45 arrivée 13h05</v>
      </c>
      <c r="GW127" s="27">
        <f t="shared" si="179"/>
        <v>2000</v>
      </c>
      <c r="GX127" s="27">
        <f t="shared" si="138"/>
        <v>2000</v>
      </c>
      <c r="GZ127" t="str">
        <f t="shared" si="180"/>
        <v>J17</v>
      </c>
      <c r="HA127" t="str">
        <f t="shared" si="180"/>
        <v>Départ pour aéroport à 9h30 vol air asia krabi départ 11h45 arrivée 13h05</v>
      </c>
      <c r="HB127" s="27">
        <f t="shared" si="180"/>
        <v>2000</v>
      </c>
      <c r="HC127" s="27">
        <f t="shared" si="139"/>
        <v>2000</v>
      </c>
      <c r="HE127" t="s">
        <v>891</v>
      </c>
      <c r="HI127" t="str">
        <f t="shared" si="181"/>
        <v/>
      </c>
      <c r="HJ127" t="str">
        <f t="shared" si="182"/>
        <v>Arrivée à 14h au village ethnique où l'on dort</v>
      </c>
      <c r="HK127">
        <f t="shared" si="182"/>
        <v>0</v>
      </c>
      <c r="HL127">
        <f t="shared" si="182"/>
        <v>0</v>
      </c>
      <c r="HN127" t="str">
        <f t="shared" si="183"/>
        <v/>
      </c>
      <c r="HO127" t="str">
        <f t="shared" si="183"/>
        <v>Arrivée à 14h au village ethnique où l'on dort</v>
      </c>
      <c r="HP127">
        <f t="shared" si="183"/>
        <v>0</v>
      </c>
      <c r="HQ127">
        <f t="shared" si="140"/>
        <v>0</v>
      </c>
      <c r="HS127" t="str">
        <f t="shared" si="184"/>
        <v/>
      </c>
      <c r="HT127" t="str">
        <f t="shared" si="184"/>
        <v>Arrivée à 14h au village ethnique où l'on dort</v>
      </c>
      <c r="HU127">
        <f t="shared" si="184"/>
        <v>0</v>
      </c>
      <c r="HV127">
        <f t="shared" si="141"/>
        <v>0</v>
      </c>
      <c r="HX127" t="s">
        <v>891</v>
      </c>
      <c r="IB127" t="str">
        <f t="shared" si="185"/>
        <v/>
      </c>
      <c r="IC127" t="str">
        <f t="shared" si="186"/>
        <v>Arrivée à 14h au village ethnique où l'on dort</v>
      </c>
      <c r="ID127">
        <f t="shared" si="186"/>
        <v>0</v>
      </c>
      <c r="IE127">
        <f t="shared" si="186"/>
        <v>0</v>
      </c>
      <c r="IG127" t="str">
        <f t="shared" si="187"/>
        <v/>
      </c>
      <c r="IH127" t="str">
        <f t="shared" si="188"/>
        <v>Arrivée à 14h au village ethnique où l'on dort</v>
      </c>
      <c r="II127">
        <f t="shared" si="188"/>
        <v>0</v>
      </c>
      <c r="IJ127">
        <f t="shared" si="188"/>
        <v>0</v>
      </c>
      <c r="IL127" t="str">
        <f t="shared" si="189"/>
        <v/>
      </c>
      <c r="IM127" t="str">
        <f t="shared" si="190"/>
        <v>Arrivée à 14h au village ethnique où l'on dort</v>
      </c>
      <c r="IN127">
        <f t="shared" si="190"/>
        <v>0</v>
      </c>
      <c r="IO127">
        <f t="shared" si="190"/>
        <v>0</v>
      </c>
      <c r="KV127" s="25" t="s">
        <v>238</v>
      </c>
      <c r="KW127" s="25"/>
      <c r="KX127" s="27"/>
      <c r="KY127" s="27">
        <v>0</v>
      </c>
      <c r="LB127" s="25" t="s">
        <v>238</v>
      </c>
      <c r="LC127" s="25"/>
      <c r="LD127" s="27">
        <f t="shared" si="255"/>
        <v>0</v>
      </c>
      <c r="LE127" s="65">
        <f t="shared" si="255"/>
        <v>0</v>
      </c>
      <c r="LH127" t="str">
        <f t="shared" si="200"/>
        <v>Navette ar orchid-aeroport</v>
      </c>
      <c r="LI127" s="25"/>
      <c r="LJ127" s="27">
        <f t="shared" si="245"/>
        <v>0</v>
      </c>
      <c r="LK127" s="65">
        <f t="shared" si="245"/>
        <v>0</v>
      </c>
      <c r="LN127" t="str">
        <f t="shared" si="201"/>
        <v>Navette ar orchid-aeroport</v>
      </c>
      <c r="LO127" s="25"/>
      <c r="LP127" s="27">
        <f t="shared" si="246"/>
        <v>0</v>
      </c>
      <c r="LQ127" s="65">
        <f t="shared" si="246"/>
        <v>0</v>
      </c>
      <c r="LT127" s="25" t="s">
        <v>892</v>
      </c>
      <c r="LV127">
        <v>1200</v>
      </c>
      <c r="LW127" s="27">
        <v>1200</v>
      </c>
      <c r="LX127" s="27"/>
      <c r="LZ127" t="str">
        <f t="shared" si="202"/>
        <v>Vol pour Don Muang à 9h35 arrivée 10h55</v>
      </c>
      <c r="MB127" s="27">
        <f t="shared" si="256"/>
        <v>1200</v>
      </c>
      <c r="MC127" s="65">
        <f t="shared" si="256"/>
        <v>1200</v>
      </c>
      <c r="MF127" t="str">
        <f t="shared" si="203"/>
        <v>Vol pour Don Muang à 9h35 arrivée 10h55</v>
      </c>
      <c r="MH127" s="27">
        <f t="shared" si="247"/>
        <v>1200</v>
      </c>
      <c r="MI127" s="65">
        <f t="shared" si="247"/>
        <v>1200</v>
      </c>
      <c r="ML127" t="str">
        <f t="shared" si="204"/>
        <v>Vol pour Don Muang à 9h35 arrivée 10h55</v>
      </c>
      <c r="MN127" s="27">
        <f t="shared" si="248"/>
        <v>1200</v>
      </c>
      <c r="MO127" s="65">
        <f t="shared" si="248"/>
        <v>1200</v>
      </c>
      <c r="MQ127" s="25" t="s">
        <v>554</v>
      </c>
      <c r="MS127" s="27">
        <v>1200</v>
      </c>
      <c r="MT127" s="27">
        <v>0</v>
      </c>
      <c r="MU127" s="27" t="s">
        <v>555</v>
      </c>
      <c r="MW127" t="str">
        <f t="shared" si="205"/>
        <v>Hôtel Khao Sok Jungle Resort</v>
      </c>
      <c r="MY127" s="27">
        <f t="shared" si="206"/>
        <v>1200</v>
      </c>
      <c r="MZ127" s="65">
        <f t="shared" si="206"/>
        <v>0</v>
      </c>
      <c r="NC127" t="str">
        <f t="shared" si="207"/>
        <v>Hôtel Khao Sok Jungle Resort</v>
      </c>
      <c r="NE127" s="27">
        <f t="shared" si="208"/>
        <v>1200</v>
      </c>
      <c r="NF127" s="65">
        <f t="shared" si="208"/>
        <v>0</v>
      </c>
      <c r="NI127" t="str">
        <f t="shared" si="209"/>
        <v>Hôtel Khao Sok Jungle Resort</v>
      </c>
      <c r="NK127" s="27">
        <f t="shared" si="210"/>
        <v>1200</v>
      </c>
      <c r="NL127" s="65">
        <f t="shared" si="210"/>
        <v>0</v>
      </c>
      <c r="NN127" s="26" t="s">
        <v>689</v>
      </c>
      <c r="NO127" s="26"/>
      <c r="NP127" s="26"/>
      <c r="NQ127" s="72">
        <f>+NQ125*16</f>
        <v>1920</v>
      </c>
      <c r="NT127" s="26" t="s">
        <v>689</v>
      </c>
      <c r="NU127" s="26"/>
      <c r="NV127" s="26"/>
      <c r="NW127" s="72">
        <f>+NW125*16</f>
        <v>1920</v>
      </c>
      <c r="NZ127" s="26" t="s">
        <v>689</v>
      </c>
      <c r="OA127" s="26"/>
      <c r="OB127" s="26"/>
      <c r="OC127" s="72">
        <f>+OC125*16</f>
        <v>1920</v>
      </c>
      <c r="OF127" s="26" t="s">
        <v>689</v>
      </c>
      <c r="OG127" s="26"/>
      <c r="OH127" s="26"/>
      <c r="OI127" s="72">
        <f>+OI125*16</f>
        <v>1920</v>
      </c>
      <c r="OL127" s="26" t="s">
        <v>760</v>
      </c>
      <c r="OM127" s="26" t="s">
        <v>748</v>
      </c>
      <c r="ON127" s="72">
        <f>+(OO115/6)+(($ON$133)/6)+(ON122/2)</f>
        <v>2016.0578583333333</v>
      </c>
      <c r="OO127" s="27"/>
      <c r="OR127" s="26" t="s">
        <v>760</v>
      </c>
      <c r="OS127" s="26" t="s">
        <v>748</v>
      </c>
      <c r="OT127" s="72">
        <f>+(OT128/2)+(OT122/2)</f>
        <v>1750.8077083333335</v>
      </c>
      <c r="OU127" s="27">
        <f>+OT127</f>
        <v>1750.8077083333335</v>
      </c>
      <c r="OX127" s="26" t="s">
        <v>760</v>
      </c>
      <c r="OY127" s="26" t="s">
        <v>748</v>
      </c>
      <c r="OZ127" s="72">
        <f>+(PA115/6)+(($ON$133)/6)+(OZ122/2)</f>
        <v>1529.3575749999998</v>
      </c>
      <c r="PA127" s="27"/>
      <c r="PD127" s="26" t="s">
        <v>760</v>
      </c>
      <c r="PE127" s="26" t="s">
        <v>748</v>
      </c>
      <c r="PF127" s="72">
        <f>+(PG115/6)+(($ON$133)/6)+(PF122/2)</f>
        <v>1307.9074416666665</v>
      </c>
      <c r="PG127" s="27"/>
      <c r="PJ127" s="26"/>
      <c r="PK127" s="26" t="s">
        <v>754</v>
      </c>
      <c r="PL127" s="72">
        <f>+(PL126*2)-PL117</f>
        <v>6284.0849900000003</v>
      </c>
      <c r="PM127" s="27"/>
      <c r="PP127" s="26"/>
      <c r="PQ127" s="26" t="s">
        <v>754</v>
      </c>
      <c r="PR127" s="72">
        <f>+(PR126*2)-PR117</f>
        <v>5424.04007</v>
      </c>
      <c r="PS127" s="27"/>
      <c r="PV127" s="26"/>
      <c r="PW127" s="26" t="s">
        <v>754</v>
      </c>
      <c r="PX127" s="72">
        <f>+(PX126*2)-PX117</f>
        <v>4744.5251500000004</v>
      </c>
      <c r="PY127" s="27"/>
      <c r="QB127" s="26"/>
      <c r="QC127" s="26" t="s">
        <v>754</v>
      </c>
      <c r="QD127" s="72">
        <f>+(QD126*2)-QD117</f>
        <v>4065.0102299999999</v>
      </c>
      <c r="QE127" s="27">
        <f t="shared" si="261"/>
        <v>157619.62892594028</v>
      </c>
      <c r="QH127" s="26" t="s">
        <v>747</v>
      </c>
      <c r="QI127" s="26" t="s">
        <v>748</v>
      </c>
      <c r="QJ127" s="72">
        <f>+(QJ117/8)+(($QJ$135)/8)+(QI124/2)</f>
        <v>1302.73508625</v>
      </c>
      <c r="QK127" s="27">
        <f>+QJ127*$C$1</f>
        <v>50513.186748739819</v>
      </c>
      <c r="QN127" s="26" t="s">
        <v>747</v>
      </c>
      <c r="QO127" s="26" t="s">
        <v>748</v>
      </c>
      <c r="QP127" s="72">
        <f>+(QP117/8)+(($QJ$135)/8)+(QO124/2)</f>
        <v>1156.6089462499999</v>
      </c>
      <c r="QQ127" s="27"/>
      <c r="QT127" s="26" t="s">
        <v>747</v>
      </c>
      <c r="QU127" s="26" t="s">
        <v>748</v>
      </c>
      <c r="QV127" s="72">
        <f>+(QV117/8)+(($QJ$135)/8)+(QU124/2)</f>
        <v>1029.4384562499999</v>
      </c>
      <c r="QW127" s="27"/>
      <c r="QZ127" s="26" t="s">
        <v>747</v>
      </c>
      <c r="RA127" s="26" t="s">
        <v>748</v>
      </c>
      <c r="RB127" s="72">
        <f>+(RB117/8)+(($QJ$135)/8)+(RA124/2)</f>
        <v>903.42851625000003</v>
      </c>
      <c r="RD127" s="26" t="s">
        <v>672</v>
      </c>
      <c r="RE127" s="26" t="s">
        <v>25</v>
      </c>
      <c r="RF127" s="72">
        <v>120</v>
      </c>
      <c r="RI127" s="26" t="s">
        <v>672</v>
      </c>
      <c r="RJ127" s="26" t="s">
        <v>25</v>
      </c>
      <c r="RK127" s="72">
        <v>120</v>
      </c>
      <c r="RN127" s="26" t="s">
        <v>672</v>
      </c>
      <c r="RO127" s="26" t="s">
        <v>25</v>
      </c>
      <c r="RP127" s="72">
        <v>120</v>
      </c>
      <c r="RS127" s="26" t="s">
        <v>672</v>
      </c>
      <c r="RT127" s="26" t="s">
        <v>25</v>
      </c>
      <c r="RU127" s="72">
        <v>120</v>
      </c>
      <c r="RW127" t="s">
        <v>808</v>
      </c>
      <c r="RY127">
        <v>1800</v>
      </c>
      <c r="SA127">
        <f t="shared" si="237"/>
        <v>0</v>
      </c>
      <c r="SB127" t="str">
        <f t="shared" si="237"/>
        <v>Van surat thani à khao sok</v>
      </c>
      <c r="SC127">
        <f t="shared" si="237"/>
        <v>0</v>
      </c>
      <c r="SD127">
        <f t="shared" si="237"/>
        <v>1800</v>
      </c>
      <c r="SF127">
        <f t="shared" si="238"/>
        <v>0</v>
      </c>
      <c r="SG127" t="str">
        <f t="shared" si="238"/>
        <v>Van surat thani à khao sok</v>
      </c>
      <c r="SH127">
        <f t="shared" si="238"/>
        <v>0</v>
      </c>
      <c r="SI127">
        <f t="shared" si="238"/>
        <v>1800</v>
      </c>
      <c r="SK127">
        <f t="shared" si="239"/>
        <v>0</v>
      </c>
      <c r="SL127" t="str">
        <f t="shared" si="239"/>
        <v>Van surat thani à khao sok</v>
      </c>
      <c r="SM127">
        <f t="shared" si="239"/>
        <v>0</v>
      </c>
      <c r="SN127">
        <f t="shared" si="239"/>
        <v>1800</v>
      </c>
      <c r="SR127" t="s">
        <v>591</v>
      </c>
      <c r="SS127">
        <v>1800</v>
      </c>
      <c r="ST127" s="27"/>
      <c r="SW127" t="str">
        <f t="shared" si="240"/>
        <v>Hotel jungle house khao yai</v>
      </c>
      <c r="SX127">
        <f t="shared" si="240"/>
        <v>1800</v>
      </c>
      <c r="SY127">
        <f t="shared" si="240"/>
        <v>0</v>
      </c>
      <c r="TB127" t="str">
        <f t="shared" si="241"/>
        <v>Hotel jungle house khao yai</v>
      </c>
      <c r="TC127">
        <f t="shared" si="241"/>
        <v>1800</v>
      </c>
      <c r="TD127">
        <f t="shared" si="241"/>
        <v>0</v>
      </c>
      <c r="TG127" t="str">
        <f t="shared" si="242"/>
        <v>Hotel jungle house khao yai</v>
      </c>
      <c r="TH127">
        <f t="shared" si="242"/>
        <v>1800</v>
      </c>
      <c r="TI127">
        <f t="shared" si="242"/>
        <v>0</v>
      </c>
    </row>
    <row r="128" spans="9:529" x14ac:dyDescent="0.25"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I128" s="27"/>
      <c r="AJ128" s="27"/>
      <c r="AK128" s="25"/>
      <c r="BE128" t="s">
        <v>612</v>
      </c>
      <c r="BF128" s="27">
        <v>0</v>
      </c>
      <c r="BG128" s="27">
        <v>0</v>
      </c>
      <c r="BI128" t="str">
        <f t="shared" si="149"/>
        <v/>
      </c>
      <c r="BJ128" t="str">
        <f t="shared" si="150"/>
        <v>Orchid resort T&amp;G</v>
      </c>
      <c r="BK128" s="27">
        <f t="shared" si="150"/>
        <v>0</v>
      </c>
      <c r="BL128" s="27">
        <f t="shared" si="150"/>
        <v>0</v>
      </c>
      <c r="BN128" t="str">
        <f t="shared" si="151"/>
        <v/>
      </c>
      <c r="BO128" t="str">
        <f t="shared" si="151"/>
        <v>Orchid resort T&amp;G</v>
      </c>
      <c r="BP128" s="27">
        <f t="shared" si="151"/>
        <v>0</v>
      </c>
      <c r="BQ128" s="27">
        <f t="shared" si="129"/>
        <v>0</v>
      </c>
      <c r="BS128" s="27" t="str">
        <f t="shared" si="152"/>
        <v/>
      </c>
      <c r="BT128" t="str">
        <f t="shared" si="152"/>
        <v>Orchid resort T&amp;G</v>
      </c>
      <c r="BU128" s="27">
        <f t="shared" si="152"/>
        <v>0</v>
      </c>
      <c r="BV128" s="27">
        <f t="shared" si="130"/>
        <v>0</v>
      </c>
      <c r="BX128" s="26" t="s">
        <v>654</v>
      </c>
      <c r="BY128" s="26"/>
      <c r="BZ128" s="72">
        <v>0</v>
      </c>
      <c r="CB128"/>
      <c r="CC128" s="26" t="s">
        <v>654</v>
      </c>
      <c r="CD128" s="26"/>
      <c r="CE128" s="72">
        <f>+BZ128</f>
        <v>0</v>
      </c>
      <c r="CF128" s="72"/>
      <c r="CH128" s="26" t="s">
        <v>654</v>
      </c>
      <c r="CI128" s="26"/>
      <c r="CJ128" s="72">
        <f>+BZ128</f>
        <v>0</v>
      </c>
      <c r="CK128" s="72"/>
      <c r="CM128" s="26" t="s">
        <v>654</v>
      </c>
      <c r="CN128" s="26"/>
      <c r="CO128" s="72">
        <f>+BZ128</f>
        <v>0</v>
      </c>
      <c r="CP128" s="25"/>
      <c r="CQ128" s="25"/>
      <c r="CR128" s="26"/>
      <c r="CS128" s="72">
        <f>+(CS127*2)-CS122</f>
        <v>3651.8252633333336</v>
      </c>
      <c r="CT128" s="65">
        <f t="shared" si="260"/>
        <v>141598.49799663952</v>
      </c>
      <c r="CW128" s="26"/>
      <c r="CX128" s="72">
        <f>+(CX127*2)-CX122</f>
        <v>3062.1111233333336</v>
      </c>
      <c r="CY128" s="65">
        <f>+CX128*$C$1</f>
        <v>118732.49799663953</v>
      </c>
      <c r="CZ128" s="65"/>
      <c r="DB128" s="26"/>
      <c r="DC128" s="72">
        <f>+(DC127*2)-DC122</f>
        <v>2541.1703166666666</v>
      </c>
      <c r="DD128" s="65"/>
      <c r="DE128" s="65"/>
      <c r="DG128" s="26"/>
      <c r="DH128" s="72">
        <f>+(DH127*2)-DH122</f>
        <v>1985.8428433333338</v>
      </c>
      <c r="DI128" s="65"/>
      <c r="DJ128" s="65"/>
      <c r="DL128" t="s">
        <v>427</v>
      </c>
      <c r="DM128">
        <v>3700</v>
      </c>
      <c r="DN128">
        <v>0</v>
      </c>
      <c r="DP128" t="str">
        <f t="shared" si="165"/>
        <v/>
      </c>
      <c r="DQ128" t="str">
        <f t="shared" si="166"/>
        <v>Lanta miami resort</v>
      </c>
      <c r="DR128" s="27">
        <f t="shared" si="166"/>
        <v>3700</v>
      </c>
      <c r="DS128" s="27">
        <f t="shared" si="166"/>
        <v>0</v>
      </c>
      <c r="DU128" t="str">
        <f t="shared" si="167"/>
        <v/>
      </c>
      <c r="DV128" t="str">
        <f t="shared" si="167"/>
        <v>Lanta miami resort</v>
      </c>
      <c r="DW128" s="27">
        <f t="shared" si="167"/>
        <v>3700</v>
      </c>
      <c r="DX128" s="27">
        <f t="shared" si="132"/>
        <v>0</v>
      </c>
      <c r="DZ128" t="str">
        <f t="shared" si="168"/>
        <v/>
      </c>
      <c r="EA128" t="str">
        <f t="shared" si="168"/>
        <v>Lanta miami resort</v>
      </c>
      <c r="EB128" s="27">
        <f t="shared" si="168"/>
        <v>3700</v>
      </c>
      <c r="EC128" s="27">
        <f t="shared" si="133"/>
        <v>0</v>
      </c>
      <c r="EZ128" s="26" t="s">
        <v>797</v>
      </c>
      <c r="FA128" s="72">
        <f>+(FB118/8)+(($FA$137)/8)+(FA125/2)</f>
        <v>1690.8230062499999</v>
      </c>
      <c r="FB128" s="65">
        <f t="shared" ref="FB128:FB135" si="262">+FA128*$C$1</f>
        <v>65561.186748739812</v>
      </c>
      <c r="FE128" s="26" t="s">
        <v>797</v>
      </c>
      <c r="FF128" s="72">
        <f>+(FG118/8)+(($FA$137)/8)+(FF125/2)</f>
        <v>1458.2552337499999</v>
      </c>
      <c r="FG128" s="65"/>
      <c r="FJ128" s="26" t="s">
        <v>797</v>
      </c>
      <c r="FK128" s="72">
        <f>+(FL118/8)+(($FA$137)/8)+(FK125/2)</f>
        <v>1251.47746125</v>
      </c>
      <c r="FL128" s="65"/>
      <c r="FO128" s="26" t="s">
        <v>797</v>
      </c>
      <c r="FP128" s="72">
        <f>+(FQ118/8)+(($FA$137)/8)+(FP125/2)</f>
        <v>1044.69968875</v>
      </c>
      <c r="FQ128" s="65"/>
      <c r="FS128" s="26" t="s">
        <v>663</v>
      </c>
      <c r="FT128" s="26"/>
      <c r="FU128" s="72">
        <f>+FU127+FU125+(FT136*FU130)+(FT135*(FU130/2))</f>
        <v>10306.07085</v>
      </c>
      <c r="FX128" s="26" t="s">
        <v>663</v>
      </c>
      <c r="FY128" s="26"/>
      <c r="FZ128" s="72">
        <f>+FZ127+FZ125+(FY136*FZ130)+(FY135*(FZ130/2))</f>
        <v>8459.4810600000001</v>
      </c>
      <c r="GC128" s="26" t="s">
        <v>663</v>
      </c>
      <c r="GD128" s="26"/>
      <c r="GE128" s="72">
        <f>+GE127+GE125+(GD136*GE130)+(GD135*(GE130/2))</f>
        <v>6716.0512699999999</v>
      </c>
      <c r="GH128" s="26" t="s">
        <v>663</v>
      </c>
      <c r="GI128" s="26"/>
      <c r="GJ128" s="72">
        <f>+GJ127+GJ125+(GI136*GJ130)+(GI135*(GJ130/2))</f>
        <v>4972.6214799999998</v>
      </c>
      <c r="GK128" s="27"/>
      <c r="GL128" t="s">
        <v>893</v>
      </c>
      <c r="GM128">
        <v>0</v>
      </c>
      <c r="GN128" s="27">
        <v>2500</v>
      </c>
      <c r="GP128" t="str">
        <f t="shared" si="177"/>
        <v/>
      </c>
      <c r="GQ128" t="str">
        <f t="shared" si="178"/>
        <v>Départ van pour hôtel départ 15h arrivée 18h</v>
      </c>
      <c r="GR128" s="27">
        <f t="shared" si="178"/>
        <v>0</v>
      </c>
      <c r="GS128" s="27">
        <f t="shared" si="178"/>
        <v>2500</v>
      </c>
      <c r="GU128" t="str">
        <f t="shared" si="179"/>
        <v/>
      </c>
      <c r="GV128" t="str">
        <f t="shared" si="179"/>
        <v>Départ van pour hôtel départ 15h arrivée 18h</v>
      </c>
      <c r="GW128" s="27">
        <f t="shared" si="179"/>
        <v>0</v>
      </c>
      <c r="GX128" s="27">
        <f t="shared" si="138"/>
        <v>2500</v>
      </c>
      <c r="GZ128" t="str">
        <f t="shared" si="180"/>
        <v/>
      </c>
      <c r="HA128" t="str">
        <f t="shared" si="180"/>
        <v>Départ van pour hôtel départ 15h arrivée 18h</v>
      </c>
      <c r="HB128" s="27">
        <f t="shared" si="180"/>
        <v>0</v>
      </c>
      <c r="HC128" s="27">
        <f t="shared" si="139"/>
        <v>2500</v>
      </c>
      <c r="HE128" t="s">
        <v>894</v>
      </c>
      <c r="HF128">
        <v>500</v>
      </c>
      <c r="HG128">
        <v>500</v>
      </c>
      <c r="HI128" t="str">
        <f t="shared" si="181"/>
        <v/>
      </c>
      <c r="HJ128" t="str">
        <f t="shared" si="182"/>
        <v>Prix nuit avec dîner</v>
      </c>
      <c r="HK128">
        <f t="shared" si="182"/>
        <v>500</v>
      </c>
      <c r="HL128">
        <f t="shared" si="182"/>
        <v>500</v>
      </c>
      <c r="HN128" t="str">
        <f t="shared" si="183"/>
        <v/>
      </c>
      <c r="HO128" t="str">
        <f t="shared" si="183"/>
        <v>Prix nuit avec dîner</v>
      </c>
      <c r="HP128">
        <f t="shared" si="183"/>
        <v>500</v>
      </c>
      <c r="HQ128">
        <f t="shared" si="140"/>
        <v>500</v>
      </c>
      <c r="HS128" t="str">
        <f t="shared" si="184"/>
        <v/>
      </c>
      <c r="HT128" t="str">
        <f t="shared" si="184"/>
        <v>Prix nuit avec dîner</v>
      </c>
      <c r="HU128">
        <f t="shared" si="184"/>
        <v>500</v>
      </c>
      <c r="HV128">
        <f t="shared" si="141"/>
        <v>500</v>
      </c>
      <c r="HX128" t="s">
        <v>894</v>
      </c>
      <c r="HY128">
        <v>500</v>
      </c>
      <c r="HZ128">
        <v>500</v>
      </c>
      <c r="IB128" t="str">
        <f t="shared" si="185"/>
        <v/>
      </c>
      <c r="IC128" t="str">
        <f t="shared" si="186"/>
        <v>Prix nuit avec dîner</v>
      </c>
      <c r="ID128">
        <f t="shared" si="186"/>
        <v>500</v>
      </c>
      <c r="IE128">
        <f t="shared" si="186"/>
        <v>500</v>
      </c>
      <c r="IG128" t="str">
        <f t="shared" si="187"/>
        <v/>
      </c>
      <c r="IH128" t="str">
        <f t="shared" si="188"/>
        <v>Prix nuit avec dîner</v>
      </c>
      <c r="II128">
        <f t="shared" si="188"/>
        <v>500</v>
      </c>
      <c r="IJ128">
        <f t="shared" si="188"/>
        <v>500</v>
      </c>
      <c r="IL128" t="str">
        <f t="shared" si="189"/>
        <v/>
      </c>
      <c r="IM128" t="str">
        <f t="shared" si="190"/>
        <v>Prix nuit avec dîner</v>
      </c>
      <c r="IN128">
        <f t="shared" si="190"/>
        <v>500</v>
      </c>
      <c r="IO128">
        <f t="shared" si="190"/>
        <v>500</v>
      </c>
      <c r="KV128" s="25" t="s">
        <v>617</v>
      </c>
      <c r="KW128" s="25"/>
      <c r="KX128" s="27"/>
      <c r="KY128" s="27">
        <f>16*3500</f>
        <v>56000</v>
      </c>
      <c r="LB128" s="25" t="s">
        <v>345</v>
      </c>
      <c r="LC128" s="25"/>
      <c r="LD128" s="27">
        <f t="shared" si="255"/>
        <v>0</v>
      </c>
      <c r="LE128" s="65">
        <f t="shared" si="255"/>
        <v>56000</v>
      </c>
      <c r="LH128" t="str">
        <f t="shared" si="200"/>
        <v>Dîner</v>
      </c>
      <c r="LI128" s="25"/>
      <c r="LJ128" s="27">
        <f t="shared" si="245"/>
        <v>0</v>
      </c>
      <c r="LK128" s="65">
        <f t="shared" si="245"/>
        <v>56000</v>
      </c>
      <c r="LN128" t="str">
        <f t="shared" si="201"/>
        <v>Dîner</v>
      </c>
      <c r="LO128" s="25"/>
      <c r="LP128" s="27">
        <f t="shared" si="246"/>
        <v>0</v>
      </c>
      <c r="LQ128" s="65">
        <f t="shared" si="246"/>
        <v>56000</v>
      </c>
      <c r="LT128" s="25" t="s">
        <v>895</v>
      </c>
      <c r="LV128">
        <v>1350</v>
      </c>
      <c r="LW128" s="27">
        <v>1350</v>
      </c>
      <c r="LX128" s="27"/>
      <c r="LZ128" t="str">
        <f t="shared" si="202"/>
        <v>Vol de don muang à surat thani à 14h25 arrivée 15h40</v>
      </c>
      <c r="MB128" s="27">
        <f t="shared" si="256"/>
        <v>1350</v>
      </c>
      <c r="MC128" s="65">
        <f t="shared" si="256"/>
        <v>1350</v>
      </c>
      <c r="MF128" t="str">
        <f t="shared" si="203"/>
        <v>Vol de don muang à surat thani à 14h25 arrivée 15h40</v>
      </c>
      <c r="MH128" s="27">
        <f t="shared" si="247"/>
        <v>1350</v>
      </c>
      <c r="MI128" s="65">
        <f t="shared" si="247"/>
        <v>1350</v>
      </c>
      <c r="ML128" t="str">
        <f t="shared" si="204"/>
        <v>Vol de don muang à surat thani à 14h25 arrivée 15h40</v>
      </c>
      <c r="MN128" s="27">
        <f t="shared" si="248"/>
        <v>1350</v>
      </c>
      <c r="MO128" s="65">
        <f t="shared" si="248"/>
        <v>1350</v>
      </c>
      <c r="MP128" t="s">
        <v>859</v>
      </c>
      <c r="MQ128" s="25" t="s">
        <v>607</v>
      </c>
      <c r="MS128" s="27">
        <v>0</v>
      </c>
      <c r="MT128" s="27">
        <v>17050</v>
      </c>
      <c r="MU128" s="27" t="s">
        <v>608</v>
      </c>
      <c r="MV128" t="s">
        <v>859</v>
      </c>
      <c r="MW128" t="str">
        <f t="shared" si="205"/>
        <v>Journée sur le lac + coral cave</v>
      </c>
      <c r="MY128" s="27">
        <f t="shared" si="206"/>
        <v>0</v>
      </c>
      <c r="MZ128" s="65">
        <v>15350</v>
      </c>
      <c r="NB128" t="s">
        <v>859</v>
      </c>
      <c r="NC128" t="str">
        <f t="shared" si="207"/>
        <v>Journée sur le lac + coral cave</v>
      </c>
      <c r="NE128" s="27">
        <f t="shared" si="208"/>
        <v>0</v>
      </c>
      <c r="NF128" s="65">
        <v>13650</v>
      </c>
      <c r="NH128" t="s">
        <v>859</v>
      </c>
      <c r="NI128" t="str">
        <f t="shared" si="209"/>
        <v>Journée sur le lac + coral cave</v>
      </c>
      <c r="NK128" s="27">
        <f t="shared" si="210"/>
        <v>0</v>
      </c>
      <c r="NL128" s="65">
        <v>11950</v>
      </c>
      <c r="NN128" s="26" t="s">
        <v>699</v>
      </c>
      <c r="NO128" s="26"/>
      <c r="NP128" s="26"/>
      <c r="NQ128" s="72">
        <f>+NQ127+NQ124</f>
        <v>12213.87218</v>
      </c>
      <c r="NT128" s="26" t="s">
        <v>699</v>
      </c>
      <c r="NU128" s="26"/>
      <c r="NV128" s="26"/>
      <c r="NW128" s="72">
        <f>+NW127+NW124</f>
        <v>10329.39688</v>
      </c>
      <c r="NZ128" s="26" t="s">
        <v>699</v>
      </c>
      <c r="OA128" s="26"/>
      <c r="OB128" s="26"/>
      <c r="OC128" s="72">
        <f>+OC127+OC124</f>
        <v>8548.0815800000018</v>
      </c>
      <c r="OF128" s="26" t="s">
        <v>699</v>
      </c>
      <c r="OG128" s="26"/>
      <c r="OH128" s="26"/>
      <c r="OI128" s="72">
        <f>+OI127+OI124</f>
        <v>6766.7662799999998</v>
      </c>
      <c r="OL128" s="26"/>
      <c r="OM128" s="26" t="s">
        <v>754</v>
      </c>
      <c r="ON128" s="72">
        <f>+(ON127*2)-ON122</f>
        <v>3526.6317166666668</v>
      </c>
      <c r="OO128" s="27"/>
      <c r="OR128" s="26"/>
      <c r="OS128" s="26" t="s">
        <v>754</v>
      </c>
      <c r="OT128" s="72">
        <f>+(OU119/OU117)*2</f>
        <v>2996.1314166666671</v>
      </c>
      <c r="OU128" s="27">
        <f>+OT128</f>
        <v>2996.1314166666671</v>
      </c>
      <c r="OX128" s="26"/>
      <c r="OY128" s="26" t="s">
        <v>754</v>
      </c>
      <c r="OZ128" s="72">
        <f>+(OZ127*2)-OZ122</f>
        <v>2553.2311499999996</v>
      </c>
      <c r="PA128" s="27"/>
      <c r="PD128" s="26"/>
      <c r="PE128" s="26" t="s">
        <v>754</v>
      </c>
      <c r="PF128" s="72">
        <f>+(PF127*2)-PF122</f>
        <v>2110.3308833333331</v>
      </c>
      <c r="PG128" s="27"/>
      <c r="PK128" t="s">
        <v>795</v>
      </c>
      <c r="PL128">
        <f>120*11</f>
        <v>1320</v>
      </c>
      <c r="PQ128" t="s">
        <v>795</v>
      </c>
      <c r="PR128">
        <f>+PL128</f>
        <v>1320</v>
      </c>
      <c r="PW128" t="s">
        <v>795</v>
      </c>
      <c r="PX128">
        <f>+PR128</f>
        <v>1320</v>
      </c>
      <c r="QC128" t="s">
        <v>795</v>
      </c>
      <c r="QD128">
        <f>+PX128</f>
        <v>1320</v>
      </c>
      <c r="QH128" s="26"/>
      <c r="QI128" s="26" t="s">
        <v>754</v>
      </c>
      <c r="QJ128" s="72">
        <f>+(QJ127*2)-QI124</f>
        <v>2225.3255724999999</v>
      </c>
      <c r="QK128" s="27">
        <f>+QJ128*$C$1</f>
        <v>86286.373497479639</v>
      </c>
      <c r="QN128" s="26"/>
      <c r="QO128" s="26" t="s">
        <v>754</v>
      </c>
      <c r="QP128" s="72">
        <f>+(QP127*2)-QO124</f>
        <v>1933.0732924999998</v>
      </c>
      <c r="QQ128" s="27"/>
      <c r="QT128" s="26"/>
      <c r="QU128" s="26" t="s">
        <v>754</v>
      </c>
      <c r="QV128" s="72">
        <f>+(QV127*2)-QU124</f>
        <v>1678.7323124999998</v>
      </c>
      <c r="QW128" s="27"/>
      <c r="QZ128" s="26"/>
      <c r="RA128" s="26" t="s">
        <v>754</v>
      </c>
      <c r="RB128" s="72">
        <f>+(RB127*2)-RA124</f>
        <v>1426.7124325</v>
      </c>
      <c r="RD128" s="26" t="s">
        <v>681</v>
      </c>
      <c r="RE128" s="26"/>
      <c r="RF128" s="26">
        <v>8</v>
      </c>
      <c r="RG128" s="27"/>
      <c r="RI128" s="26" t="s">
        <v>681</v>
      </c>
      <c r="RJ128" s="26"/>
      <c r="RK128" s="26">
        <v>6</v>
      </c>
      <c r="RL128" s="27"/>
      <c r="RN128" s="26" t="s">
        <v>681</v>
      </c>
      <c r="RO128" s="26"/>
      <c r="RP128" s="26">
        <v>4</v>
      </c>
      <c r="RQ128" s="27"/>
      <c r="RS128" s="26" t="s">
        <v>681</v>
      </c>
      <c r="RT128" s="26"/>
      <c r="RU128" s="26">
        <v>2</v>
      </c>
      <c r="RW128" t="s">
        <v>767</v>
      </c>
      <c r="SA128">
        <f t="shared" si="237"/>
        <v>0</v>
      </c>
      <c r="SB128" t="str">
        <f t="shared" si="237"/>
        <v xml:space="preserve">Déjeuner sur place </v>
      </c>
      <c r="SC128">
        <f t="shared" si="237"/>
        <v>0</v>
      </c>
      <c r="SD128">
        <f t="shared" si="237"/>
        <v>0</v>
      </c>
      <c r="SF128">
        <f t="shared" si="238"/>
        <v>0</v>
      </c>
      <c r="SG128" t="str">
        <f t="shared" si="238"/>
        <v xml:space="preserve">Déjeuner sur place </v>
      </c>
      <c r="SH128">
        <f t="shared" si="238"/>
        <v>0</v>
      </c>
      <c r="SI128">
        <f t="shared" si="238"/>
        <v>0</v>
      </c>
      <c r="SK128">
        <f t="shared" si="239"/>
        <v>0</v>
      </c>
      <c r="SL128" t="str">
        <f t="shared" si="239"/>
        <v xml:space="preserve">Déjeuner sur place </v>
      </c>
      <c r="SM128">
        <f t="shared" si="239"/>
        <v>0</v>
      </c>
      <c r="SN128">
        <f t="shared" si="239"/>
        <v>0</v>
      </c>
      <c r="SR128" t="s">
        <v>342</v>
      </c>
      <c r="ST128" s="27"/>
      <c r="SW128" t="str">
        <f t="shared" si="240"/>
        <v>Dîner à l'hôtel ou à proximité</v>
      </c>
      <c r="SX128">
        <f t="shared" si="240"/>
        <v>0</v>
      </c>
      <c r="SY128">
        <f t="shared" si="240"/>
        <v>0</v>
      </c>
      <c r="TB128" t="str">
        <f t="shared" si="241"/>
        <v>Dîner à l'hôtel ou à proximité</v>
      </c>
      <c r="TC128">
        <f t="shared" si="241"/>
        <v>0</v>
      </c>
      <c r="TD128">
        <f t="shared" si="241"/>
        <v>0</v>
      </c>
      <c r="TG128" t="str">
        <f t="shared" si="242"/>
        <v>Dîner à l'hôtel ou à proximité</v>
      </c>
      <c r="TH128">
        <f t="shared" si="242"/>
        <v>0</v>
      </c>
      <c r="TI128">
        <f t="shared" si="242"/>
        <v>0</v>
      </c>
    </row>
    <row r="129" spans="6:529" x14ac:dyDescent="0.25"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K129" s="25"/>
      <c r="BE129" t="s">
        <v>617</v>
      </c>
      <c r="BF129">
        <v>0</v>
      </c>
      <c r="BG129">
        <f>19*3500</f>
        <v>66500</v>
      </c>
      <c r="BI129" t="str">
        <f t="shared" si="149"/>
        <v/>
      </c>
      <c r="BJ129" t="str">
        <f t="shared" si="150"/>
        <v>Guide</v>
      </c>
      <c r="BK129" s="27">
        <f t="shared" si="150"/>
        <v>0</v>
      </c>
      <c r="BL129" s="27">
        <f t="shared" si="150"/>
        <v>66500</v>
      </c>
      <c r="BN129" t="str">
        <f t="shared" si="151"/>
        <v/>
      </c>
      <c r="BO129" t="str">
        <f t="shared" si="151"/>
        <v>Guide</v>
      </c>
      <c r="BP129" s="27">
        <f t="shared" si="151"/>
        <v>0</v>
      </c>
      <c r="BQ129" s="27">
        <f t="shared" si="129"/>
        <v>66500</v>
      </c>
      <c r="BS129" s="27" t="str">
        <f t="shared" si="152"/>
        <v/>
      </c>
      <c r="BT129" t="str">
        <f t="shared" si="152"/>
        <v>Guide</v>
      </c>
      <c r="BU129" s="27">
        <f t="shared" si="152"/>
        <v>0</v>
      </c>
      <c r="BV129" s="27">
        <f t="shared" si="130"/>
        <v>66500</v>
      </c>
      <c r="BX129" s="26" t="s">
        <v>663</v>
      </c>
      <c r="BY129" s="26"/>
      <c r="BZ129" s="72">
        <f>+BZ128+BZ126+(BY137*BZ131)+(BY136*(BZ131/2))</f>
        <v>12642.54169</v>
      </c>
      <c r="CA129" s="65"/>
      <c r="CB129"/>
      <c r="CC129" s="26" t="s">
        <v>663</v>
      </c>
      <c r="CD129" s="26"/>
      <c r="CE129" s="72">
        <f>+CE128+CE126+(CD137*CE131)+(CD136*(CE131/2))</f>
        <v>10177.907445000001</v>
      </c>
      <c r="CF129" s="72"/>
      <c r="CG129" s="27"/>
      <c r="CH129" s="26" t="s">
        <v>663</v>
      </c>
      <c r="CI129" s="26"/>
      <c r="CJ129" s="72">
        <f>+CJ128+CJ126+(CI137*CJ131)+(CI136*(CJ131/2))</f>
        <v>7816.4332000000004</v>
      </c>
      <c r="CK129" s="72"/>
      <c r="CL129" s="27"/>
      <c r="CM129" s="26" t="s">
        <v>663</v>
      </c>
      <c r="CN129" s="26"/>
      <c r="CO129" s="72">
        <f>+CO128+CO126+(CN137*CO131)+(CN136*(CO131/2))</f>
        <v>5454.958955000001</v>
      </c>
      <c r="CP129" s="65"/>
      <c r="CQ129" s="25"/>
      <c r="CR129" s="26" t="s">
        <v>821</v>
      </c>
      <c r="CS129" s="72">
        <f>+(CT115/4)+(($CS$134)/4)+(CS122/2)</f>
        <v>3186.0675475000003</v>
      </c>
      <c r="CT129" s="65">
        <f t="shared" si="260"/>
        <v>123538.87349747965</v>
      </c>
      <c r="CW129" s="26" t="s">
        <v>821</v>
      </c>
      <c r="CX129" s="72">
        <f>+(CY115/4)+(($CS$134)/4)+(CX122/2)</f>
        <v>2743.7819425000002</v>
      </c>
      <c r="CY129" s="65"/>
      <c r="CZ129" s="65"/>
      <c r="DB129" s="26" t="s">
        <v>821</v>
      </c>
      <c r="DC129" s="72">
        <f>+(DD115/4)+(($CS$134)/4)+(DC122/2)</f>
        <v>2353.0763375000001</v>
      </c>
      <c r="DD129" s="65">
        <f>+DC129*$C$1</f>
        <v>91239.873497479639</v>
      </c>
      <c r="DE129" s="65"/>
      <c r="DG129" s="26" t="s">
        <v>821</v>
      </c>
      <c r="DH129" s="72">
        <f>+(DI115/4)+(($CS$134)/4)+(DH122/2)</f>
        <v>1936.5807325000001</v>
      </c>
      <c r="DI129" s="65"/>
      <c r="DJ129" s="65"/>
      <c r="DK129" t="s">
        <v>859</v>
      </c>
      <c r="DL129" t="s">
        <v>440</v>
      </c>
      <c r="DM129" s="27"/>
      <c r="DN129" s="27"/>
      <c r="DP129" t="str">
        <f t="shared" si="165"/>
        <v>J18</v>
      </c>
      <c r="DQ129" t="str">
        <f t="shared" si="166"/>
        <v>Activités à la carte payables à part (voir desc.)</v>
      </c>
      <c r="DR129" s="27">
        <f t="shared" si="166"/>
        <v>0</v>
      </c>
      <c r="DS129" s="27">
        <f t="shared" si="166"/>
        <v>0</v>
      </c>
      <c r="DU129" t="str">
        <f t="shared" si="167"/>
        <v>J18</v>
      </c>
      <c r="DV129" t="str">
        <f t="shared" si="167"/>
        <v>Activités à la carte payables à part (voir desc.)</v>
      </c>
      <c r="DW129" s="27">
        <f t="shared" si="167"/>
        <v>0</v>
      </c>
      <c r="DX129" s="27">
        <f t="shared" si="132"/>
        <v>0</v>
      </c>
      <c r="DZ129" t="str">
        <f t="shared" si="168"/>
        <v>J18</v>
      </c>
      <c r="EA129" t="str">
        <f t="shared" si="168"/>
        <v>Activités à la carte payables à part (voir desc.)</v>
      </c>
      <c r="EB129" s="27">
        <f t="shared" si="168"/>
        <v>0</v>
      </c>
      <c r="EC129" s="27">
        <f t="shared" si="133"/>
        <v>0</v>
      </c>
      <c r="EZ129" s="26" t="s">
        <v>806</v>
      </c>
      <c r="FA129" s="72">
        <f>+(FA128*2)-FA125</f>
        <v>2865.7428525</v>
      </c>
      <c r="FB129" s="65">
        <f t="shared" si="262"/>
        <v>111118.37349747964</v>
      </c>
      <c r="FE129" s="26" t="s">
        <v>806</v>
      </c>
      <c r="FF129" s="72">
        <f>+(FF128*2)-FF125</f>
        <v>2400.6073074999999</v>
      </c>
      <c r="FG129" s="65"/>
      <c r="FJ129" s="26" t="s">
        <v>806</v>
      </c>
      <c r="FK129" s="72">
        <f>+(FK128*2)-FK125</f>
        <v>1987.0517625000002</v>
      </c>
      <c r="FL129" s="65"/>
      <c r="FO129" s="26" t="s">
        <v>806</v>
      </c>
      <c r="FP129" s="72">
        <f>+(FP128*2)-FP125</f>
        <v>1573.4962175000001</v>
      </c>
      <c r="FQ129" s="65"/>
      <c r="FS129" s="26" t="s">
        <v>672</v>
      </c>
      <c r="FT129" s="26"/>
      <c r="FU129" s="72">
        <v>25</v>
      </c>
      <c r="FX129" s="26" t="s">
        <v>672</v>
      </c>
      <c r="FY129" s="26"/>
      <c r="FZ129" s="72">
        <f>+FU129</f>
        <v>25</v>
      </c>
      <c r="GC129" s="26" t="s">
        <v>672</v>
      </c>
      <c r="GD129" s="26"/>
      <c r="GE129" s="72">
        <f>+FZ129</f>
        <v>25</v>
      </c>
      <c r="GH129" s="26" t="s">
        <v>672</v>
      </c>
      <c r="GI129" s="26"/>
      <c r="GJ129" s="72">
        <f>+GE129</f>
        <v>25</v>
      </c>
      <c r="GL129" t="s">
        <v>411</v>
      </c>
      <c r="GN129" s="27">
        <v>0</v>
      </c>
      <c r="GP129" t="str">
        <f t="shared" si="177"/>
        <v/>
      </c>
      <c r="GQ129" t="str">
        <f t="shared" si="178"/>
        <v>Déjeuner aéroport Krabi</v>
      </c>
      <c r="GR129" s="27">
        <f t="shared" si="178"/>
        <v>0</v>
      </c>
      <c r="GS129" s="27">
        <f t="shared" si="178"/>
        <v>0</v>
      </c>
      <c r="GU129" t="str">
        <f t="shared" si="179"/>
        <v/>
      </c>
      <c r="GV129" t="str">
        <f t="shared" si="179"/>
        <v>Déjeuner aéroport Krabi</v>
      </c>
      <c r="GW129" s="27">
        <f t="shared" si="179"/>
        <v>0</v>
      </c>
      <c r="GX129" s="27">
        <f t="shared" si="138"/>
        <v>0</v>
      </c>
      <c r="GZ129" t="str">
        <f t="shared" si="180"/>
        <v/>
      </c>
      <c r="HA129" t="str">
        <f t="shared" si="180"/>
        <v>Déjeuner aéroport Krabi</v>
      </c>
      <c r="HB129" s="27">
        <f t="shared" si="180"/>
        <v>0</v>
      </c>
      <c r="HC129" s="27">
        <f t="shared" si="139"/>
        <v>0</v>
      </c>
      <c r="HD129" t="s">
        <v>859</v>
      </c>
      <c r="HE129" t="s">
        <v>896</v>
      </c>
      <c r="HF129" s="27"/>
      <c r="HG129" s="27"/>
      <c r="HI129" t="str">
        <f t="shared" si="181"/>
        <v>J18</v>
      </c>
      <c r="HJ129" t="str">
        <f t="shared" si="182"/>
        <v>Départ 7h du village pour Suan Lahu farm</v>
      </c>
      <c r="HK129">
        <f t="shared" si="182"/>
        <v>0</v>
      </c>
      <c r="HL129">
        <f t="shared" si="182"/>
        <v>0</v>
      </c>
      <c r="HN129" t="str">
        <f t="shared" si="183"/>
        <v>J18</v>
      </c>
      <c r="HO129" t="str">
        <f t="shared" si="183"/>
        <v>Départ 7h du village pour Suan Lahu farm</v>
      </c>
      <c r="HP129">
        <f t="shared" si="183"/>
        <v>0</v>
      </c>
      <c r="HQ129">
        <f t="shared" si="140"/>
        <v>0</v>
      </c>
      <c r="HS129" t="str">
        <f t="shared" si="184"/>
        <v>J18</v>
      </c>
      <c r="HT129" t="str">
        <f t="shared" si="184"/>
        <v>Départ 7h du village pour Suan Lahu farm</v>
      </c>
      <c r="HU129">
        <f t="shared" si="184"/>
        <v>0</v>
      </c>
      <c r="HV129">
        <f t="shared" si="141"/>
        <v>0</v>
      </c>
      <c r="HW129" t="s">
        <v>859</v>
      </c>
      <c r="HX129" t="s">
        <v>896</v>
      </c>
      <c r="HY129" s="27"/>
      <c r="HZ129" s="27"/>
      <c r="IB129" t="str">
        <f t="shared" si="185"/>
        <v>J18</v>
      </c>
      <c r="IC129" t="str">
        <f t="shared" si="186"/>
        <v>Départ 7h du village pour Suan Lahu farm</v>
      </c>
      <c r="ID129">
        <f t="shared" si="186"/>
        <v>0</v>
      </c>
      <c r="IE129">
        <f t="shared" si="186"/>
        <v>0</v>
      </c>
      <c r="IG129" t="str">
        <f t="shared" si="187"/>
        <v>J18</v>
      </c>
      <c r="IH129" t="str">
        <f t="shared" si="188"/>
        <v>Départ 7h du village pour Suan Lahu farm</v>
      </c>
      <c r="II129">
        <f t="shared" si="188"/>
        <v>0</v>
      </c>
      <c r="IJ129">
        <f t="shared" si="188"/>
        <v>0</v>
      </c>
      <c r="IL129" t="str">
        <f t="shared" si="189"/>
        <v>J18</v>
      </c>
      <c r="IM129" t="str">
        <f t="shared" si="190"/>
        <v>Départ 7h du village pour Suan Lahu farm</v>
      </c>
      <c r="IN129">
        <f t="shared" si="190"/>
        <v>0</v>
      </c>
      <c r="IO129">
        <f t="shared" si="190"/>
        <v>0</v>
      </c>
      <c r="KV129" s="25" t="s">
        <v>799</v>
      </c>
      <c r="KW129" s="25"/>
      <c r="KX129" s="27"/>
      <c r="KY129" s="27">
        <v>0</v>
      </c>
      <c r="LB129" s="25" t="s">
        <v>799</v>
      </c>
      <c r="LC129" s="25"/>
      <c r="LD129" s="27">
        <f t="shared" si="255"/>
        <v>0</v>
      </c>
      <c r="LE129" s="65">
        <f t="shared" si="255"/>
        <v>0</v>
      </c>
      <c r="LH129" t="str">
        <f t="shared" si="200"/>
        <v>vol bkk don muang à udon</v>
      </c>
      <c r="LI129" s="25"/>
      <c r="LJ129" s="27">
        <f t="shared" si="245"/>
        <v>0</v>
      </c>
      <c r="LK129" s="65">
        <f t="shared" si="245"/>
        <v>0</v>
      </c>
      <c r="LN129" t="str">
        <f t="shared" si="201"/>
        <v>vol bkk don muang à udon</v>
      </c>
      <c r="LO129" s="25"/>
      <c r="LP129" s="27">
        <f t="shared" si="246"/>
        <v>0</v>
      </c>
      <c r="LQ129" s="65">
        <f t="shared" si="246"/>
        <v>0</v>
      </c>
      <c r="LT129" s="25" t="s">
        <v>544</v>
      </c>
      <c r="LV129" s="27"/>
      <c r="LW129" s="27">
        <v>3800</v>
      </c>
      <c r="LX129" s="27"/>
      <c r="LZ129" t="str">
        <f t="shared" si="202"/>
        <v>navette airport surathani + taxi hotel c.mai à aéroport c.mai</v>
      </c>
      <c r="MB129" s="27">
        <f t="shared" si="256"/>
        <v>0</v>
      </c>
      <c r="MC129" s="65">
        <f t="shared" si="256"/>
        <v>3800</v>
      </c>
      <c r="MF129" t="str">
        <f t="shared" si="203"/>
        <v>navette airport surathani + taxi hotel c.mai à aéroport c.mai</v>
      </c>
      <c r="MH129" s="27">
        <f t="shared" si="247"/>
        <v>0</v>
      </c>
      <c r="MI129" s="65">
        <f t="shared" si="247"/>
        <v>3800</v>
      </c>
      <c r="ML129" t="str">
        <f t="shared" si="204"/>
        <v>navette airport surathani + taxi hotel c.mai à aéroport c.mai</v>
      </c>
      <c r="MN129" s="27">
        <f t="shared" si="248"/>
        <v>0</v>
      </c>
      <c r="MO129" s="65">
        <f t="shared" si="248"/>
        <v>3800</v>
      </c>
      <c r="MQ129" s="25" t="s">
        <v>582</v>
      </c>
      <c r="MS129" s="27">
        <v>0</v>
      </c>
      <c r="MT129" s="27">
        <v>0</v>
      </c>
      <c r="MU129" s="27"/>
      <c r="MW129" t="str">
        <f t="shared" si="205"/>
        <v>déjeuner</v>
      </c>
      <c r="MY129" s="27">
        <f t="shared" si="206"/>
        <v>0</v>
      </c>
      <c r="MZ129" s="65">
        <f t="shared" si="206"/>
        <v>0</v>
      </c>
      <c r="NC129" t="str">
        <f t="shared" si="207"/>
        <v>déjeuner</v>
      </c>
      <c r="NE129" s="27">
        <f t="shared" si="208"/>
        <v>0</v>
      </c>
      <c r="NF129" s="65">
        <f t="shared" si="208"/>
        <v>0</v>
      </c>
      <c r="NI129" t="str">
        <f t="shared" si="209"/>
        <v>déjeuner</v>
      </c>
      <c r="NK129" s="27">
        <f t="shared" si="210"/>
        <v>0</v>
      </c>
      <c r="NL129" s="65">
        <f t="shared" si="210"/>
        <v>0</v>
      </c>
      <c r="NN129" s="26" t="s">
        <v>709</v>
      </c>
      <c r="NO129" s="26"/>
      <c r="NP129" s="72">
        <f>+NQ128/NQ126</f>
        <v>1526.7340225</v>
      </c>
      <c r="NQ129" s="26"/>
      <c r="NT129" s="26" t="s">
        <v>709</v>
      </c>
      <c r="NU129" s="26"/>
      <c r="NV129" s="72">
        <f>+NW128/NW126</f>
        <v>1721.5661466666668</v>
      </c>
      <c r="NW129" s="26"/>
      <c r="NZ129" s="26" t="s">
        <v>709</v>
      </c>
      <c r="OA129" s="26"/>
      <c r="OB129" s="72">
        <f>+OC128/OC126</f>
        <v>2137.0203950000005</v>
      </c>
      <c r="OC129" s="26"/>
      <c r="OF129" s="26" t="s">
        <v>709</v>
      </c>
      <c r="OG129" s="26"/>
      <c r="OH129" s="72">
        <f>+OI128/OI126</f>
        <v>3383.3831399999999</v>
      </c>
      <c r="OI129" s="26"/>
      <c r="OL129" s="26" t="s">
        <v>769</v>
      </c>
      <c r="OM129" s="26" t="s">
        <v>748</v>
      </c>
      <c r="ON129" s="72">
        <f>+(OO115/4)+(($ON$133)/4)+(ON122/2)</f>
        <v>2897.7157875000003</v>
      </c>
      <c r="OO129" s="27"/>
      <c r="OR129" s="26" t="s">
        <v>769</v>
      </c>
      <c r="OS129" s="26" t="s">
        <v>748</v>
      </c>
      <c r="OT129" s="72">
        <f>+(OU115/4)+(($ON$133)/4)+(OT122/2)</f>
        <v>2499.8405625000005</v>
      </c>
      <c r="OU129" s="27"/>
      <c r="OX129" s="26" t="s">
        <v>769</v>
      </c>
      <c r="OY129" s="26" t="s">
        <v>748</v>
      </c>
      <c r="OZ129" s="72">
        <f>+(OZ130/2)+(OZ122/2)</f>
        <v>2167.6653624999999</v>
      </c>
      <c r="PA129" s="27">
        <f>+OZ129</f>
        <v>2167.6653624999999</v>
      </c>
      <c r="PD129" s="26" t="s">
        <v>769</v>
      </c>
      <c r="PE129" s="26" t="s">
        <v>748</v>
      </c>
      <c r="PF129" s="72">
        <f>+(PG115/4)+(($ON$133)/4)+(PF122/2)</f>
        <v>1835.4901625</v>
      </c>
      <c r="PG129" s="27"/>
      <c r="PK129" t="s">
        <v>803</v>
      </c>
      <c r="PL129">
        <f t="shared" ref="PL129:PL131" si="263">120*11</f>
        <v>1320</v>
      </c>
      <c r="PQ129" t="s">
        <v>803</v>
      </c>
      <c r="PR129">
        <f t="shared" ref="PR129:PR131" si="264">+PL129</f>
        <v>1320</v>
      </c>
      <c r="PW129" t="s">
        <v>803</v>
      </c>
      <c r="PX129">
        <f t="shared" ref="PX129:PX131" si="265">+PR129</f>
        <v>1320</v>
      </c>
      <c r="QC129" t="s">
        <v>803</v>
      </c>
      <c r="QD129">
        <f t="shared" ref="QD129:QD131" si="266">+PX129</f>
        <v>1320</v>
      </c>
      <c r="QH129" s="26" t="s">
        <v>760</v>
      </c>
      <c r="QI129" s="26" t="s">
        <v>748</v>
      </c>
      <c r="QJ129" s="72">
        <f>+(QJ117/6)+(($QJ$135)/6)+(QI124/2)</f>
        <v>1673.6226816666667</v>
      </c>
      <c r="QK129" s="27"/>
      <c r="QN129" s="26" t="s">
        <v>760</v>
      </c>
      <c r="QO129" s="26" t="s">
        <v>748</v>
      </c>
      <c r="QP129" s="72">
        <f>+(QP117/6)+(($QJ$135)/6)+(QO124/2)</f>
        <v>1478.7878283333332</v>
      </c>
      <c r="QQ129" s="27">
        <f>+QP129*$C$1</f>
        <v>57339.582331653088</v>
      </c>
      <c r="QT129" s="26" t="s">
        <v>760</v>
      </c>
      <c r="QU129" s="26" t="s">
        <v>748</v>
      </c>
      <c r="QV129" s="72">
        <f>+(QV117/6)+(($QJ$135)/6)+(QU124/2)</f>
        <v>1309.2271750000002</v>
      </c>
      <c r="QW129" s="27"/>
      <c r="QZ129" s="26" t="s">
        <v>760</v>
      </c>
      <c r="RA129" s="26" t="s">
        <v>748</v>
      </c>
      <c r="RB129" s="72">
        <f>+(RB117/6)+(($QJ$135)/6)+(RA124/2)</f>
        <v>1141.2139216666667</v>
      </c>
      <c r="RD129" s="26" t="s">
        <v>689</v>
      </c>
      <c r="RE129" s="26"/>
      <c r="RF129" s="72">
        <f>+RF127*16</f>
        <v>1920</v>
      </c>
      <c r="RI129" s="26" t="s">
        <v>689</v>
      </c>
      <c r="RJ129" s="26"/>
      <c r="RK129" s="72">
        <f>+RF129</f>
        <v>1920</v>
      </c>
      <c r="RN129" s="26" t="s">
        <v>689</v>
      </c>
      <c r="RO129" s="26"/>
      <c r="RP129" s="72">
        <f>+RK129</f>
        <v>1920</v>
      </c>
      <c r="RS129" s="26" t="s">
        <v>689</v>
      </c>
      <c r="RT129" s="26"/>
      <c r="RU129" s="72">
        <f>+RP129</f>
        <v>1920</v>
      </c>
      <c r="RW129" t="s">
        <v>818</v>
      </c>
      <c r="RX129">
        <v>1050</v>
      </c>
      <c r="SA129">
        <f t="shared" si="237"/>
        <v>0</v>
      </c>
      <c r="SB129" t="str">
        <f t="shared" si="237"/>
        <v>khao sok jungle resort</v>
      </c>
      <c r="SC129">
        <f t="shared" si="237"/>
        <v>1050</v>
      </c>
      <c r="SD129">
        <f t="shared" si="237"/>
        <v>0</v>
      </c>
      <c r="SF129">
        <f t="shared" si="238"/>
        <v>0</v>
      </c>
      <c r="SG129" t="str">
        <f t="shared" si="238"/>
        <v>khao sok jungle resort</v>
      </c>
      <c r="SH129">
        <f t="shared" si="238"/>
        <v>1050</v>
      </c>
      <c r="SI129">
        <f t="shared" si="238"/>
        <v>0</v>
      </c>
      <c r="SK129">
        <f t="shared" si="239"/>
        <v>0</v>
      </c>
      <c r="SL129" t="str">
        <f t="shared" si="239"/>
        <v>khao sok jungle resort</v>
      </c>
      <c r="SM129">
        <f t="shared" si="239"/>
        <v>1050</v>
      </c>
      <c r="SN129">
        <f t="shared" si="239"/>
        <v>0</v>
      </c>
      <c r="SQ129" t="s">
        <v>832</v>
      </c>
      <c r="SR129" t="s">
        <v>263</v>
      </c>
      <c r="SS129" s="27"/>
      <c r="ST129" s="27">
        <v>4000</v>
      </c>
      <c r="SV129" t="s">
        <v>832</v>
      </c>
      <c r="SW129" t="str">
        <f t="shared" si="240"/>
        <v>Van à la journée</v>
      </c>
      <c r="SX129">
        <f t="shared" si="240"/>
        <v>0</v>
      </c>
      <c r="SY129">
        <f t="shared" si="240"/>
        <v>4000</v>
      </c>
      <c r="TA129" t="s">
        <v>832</v>
      </c>
      <c r="TB129" t="str">
        <f t="shared" si="241"/>
        <v>Van à la journée</v>
      </c>
      <c r="TC129">
        <f t="shared" si="241"/>
        <v>0</v>
      </c>
      <c r="TD129">
        <f t="shared" si="241"/>
        <v>4000</v>
      </c>
      <c r="TF129" t="s">
        <v>832</v>
      </c>
      <c r="TG129" t="str">
        <f t="shared" si="242"/>
        <v>Van à la journée</v>
      </c>
      <c r="TH129">
        <f t="shared" si="242"/>
        <v>0</v>
      </c>
      <c r="TI129">
        <f t="shared" si="242"/>
        <v>4000</v>
      </c>
    </row>
    <row r="130" spans="6:529" x14ac:dyDescent="0.25"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K130" s="25"/>
      <c r="BE130" t="s">
        <v>624</v>
      </c>
      <c r="BF130">
        <v>0</v>
      </c>
      <c r="BG130">
        <v>0</v>
      </c>
      <c r="BI130" t="str">
        <f t="shared" si="149"/>
        <v/>
      </c>
      <c r="BJ130" t="str">
        <f t="shared" si="150"/>
        <v>Vol BKK - Udon 10h10 le lendemain</v>
      </c>
      <c r="BK130" s="27">
        <f t="shared" si="150"/>
        <v>0</v>
      </c>
      <c r="BL130" s="27">
        <f t="shared" si="150"/>
        <v>0</v>
      </c>
      <c r="BN130" t="str">
        <f t="shared" si="151"/>
        <v/>
      </c>
      <c r="BO130" t="str">
        <f t="shared" si="151"/>
        <v>Vol BKK - Udon 10h10 le lendemain</v>
      </c>
      <c r="BP130" s="27">
        <f t="shared" si="151"/>
        <v>0</v>
      </c>
      <c r="BQ130" s="27">
        <f t="shared" si="129"/>
        <v>0</v>
      </c>
      <c r="BS130" s="27" t="str">
        <f t="shared" si="152"/>
        <v/>
      </c>
      <c r="BT130" t="str">
        <f t="shared" si="152"/>
        <v>Vol BKK - Udon 10h10 le lendemain</v>
      </c>
      <c r="BU130" s="27">
        <f t="shared" si="152"/>
        <v>0</v>
      </c>
      <c r="BV130" s="27">
        <f t="shared" si="130"/>
        <v>0</v>
      </c>
      <c r="BX130" s="26" t="s">
        <v>672</v>
      </c>
      <c r="BY130" s="26"/>
      <c r="BZ130" s="72">
        <v>25</v>
      </c>
      <c r="CA130" s="65"/>
      <c r="CB130"/>
      <c r="CC130" s="26" t="s">
        <v>672</v>
      </c>
      <c r="CD130" s="26"/>
      <c r="CE130" s="72">
        <f>+BZ130</f>
        <v>25</v>
      </c>
      <c r="CF130" s="72"/>
      <c r="CG130" s="27"/>
      <c r="CH130" s="26" t="s">
        <v>672</v>
      </c>
      <c r="CI130" s="26"/>
      <c r="CJ130" s="72">
        <f>+BZ130</f>
        <v>25</v>
      </c>
      <c r="CK130" s="72"/>
      <c r="CL130" s="27"/>
      <c r="CM130" s="26" t="s">
        <v>672</v>
      </c>
      <c r="CN130" s="26"/>
      <c r="CO130" s="72">
        <f>+BZ130</f>
        <v>25</v>
      </c>
      <c r="CP130" s="65"/>
      <c r="CQ130" s="25"/>
      <c r="CR130" s="26"/>
      <c r="CS130" s="72">
        <f>+(CS129*2)-CS122</f>
        <v>5477.7378950000002</v>
      </c>
      <c r="CT130" s="65">
        <f t="shared" si="260"/>
        <v>212397.74699495928</v>
      </c>
      <c r="CW130" s="26"/>
      <c r="CX130" s="72">
        <f>+(CX129*2)-CX122</f>
        <v>4593.1666850000001</v>
      </c>
      <c r="CY130" s="65"/>
      <c r="CZ130" s="65"/>
      <c r="DB130" s="26"/>
      <c r="DC130" s="72">
        <f>+(DC129*2)-DC122</f>
        <v>3811.7554750000004</v>
      </c>
      <c r="DD130" s="65">
        <f>+DC130*$C$1</f>
        <v>147799.74699495931</v>
      </c>
      <c r="DE130" s="65"/>
      <c r="DG130" s="26"/>
      <c r="DH130" s="72">
        <f>+(DH129*2)-DH122</f>
        <v>2978.7642650000003</v>
      </c>
      <c r="DI130" s="65"/>
      <c r="DJ130" s="65"/>
      <c r="DL130" t="s">
        <v>448</v>
      </c>
      <c r="DN130" s="27">
        <v>0</v>
      </c>
      <c r="DP130" t="str">
        <f t="shared" si="165"/>
        <v/>
      </c>
      <c r="DQ130" t="str">
        <f t="shared" si="166"/>
        <v>Déjeuner à l'hôtel</v>
      </c>
      <c r="DR130" s="27">
        <f t="shared" si="166"/>
        <v>0</v>
      </c>
      <c r="DS130" s="27">
        <f t="shared" si="166"/>
        <v>0</v>
      </c>
      <c r="DU130" t="str">
        <f t="shared" si="167"/>
        <v/>
      </c>
      <c r="DV130" t="str">
        <f t="shared" si="167"/>
        <v>Déjeuner à l'hôtel</v>
      </c>
      <c r="DW130" s="27">
        <f t="shared" si="167"/>
        <v>0</v>
      </c>
      <c r="DX130" s="27">
        <f t="shared" si="132"/>
        <v>0</v>
      </c>
      <c r="DZ130" t="str">
        <f t="shared" si="168"/>
        <v/>
      </c>
      <c r="EA130" t="str">
        <f t="shared" si="168"/>
        <v>Déjeuner à l'hôtel</v>
      </c>
      <c r="EB130" s="27">
        <f t="shared" si="168"/>
        <v>0</v>
      </c>
      <c r="EC130" s="27">
        <f t="shared" si="133"/>
        <v>0</v>
      </c>
      <c r="EZ130" s="26" t="s">
        <v>812</v>
      </c>
      <c r="FA130" s="72">
        <f>+(FB118/6)+(($FA$137)/6)+(FA125/2)</f>
        <v>2168.4468150000002</v>
      </c>
      <c r="FB130" s="65">
        <f t="shared" si="262"/>
        <v>84080.915664986431</v>
      </c>
      <c r="FE130" s="26" t="s">
        <v>812</v>
      </c>
      <c r="FF130" s="72">
        <f>+(FG118/6)+(($FA$137)/6)+(FF125/2)</f>
        <v>1858.3564516666665</v>
      </c>
      <c r="FG130" s="65">
        <f>+FF130*$C$1</f>
        <v>72057.248998319759</v>
      </c>
      <c r="FJ130" s="26" t="s">
        <v>812</v>
      </c>
      <c r="FK130" s="72">
        <f>+(FL118/6)+(($FA$137)/6)+(FK125/2)</f>
        <v>1582.6527549999998</v>
      </c>
      <c r="FL130" s="65"/>
      <c r="FO130" s="26" t="s">
        <v>812</v>
      </c>
      <c r="FP130" s="72">
        <f>+(FQ118/6)+(($FA$137)/6)+(FP125/2)</f>
        <v>1306.9490583333331</v>
      </c>
      <c r="FQ130" s="65"/>
      <c r="FS130" s="26" t="s">
        <v>681</v>
      </c>
      <c r="FT130" s="72"/>
      <c r="FU130" s="26">
        <v>8</v>
      </c>
      <c r="FX130" s="26" t="s">
        <v>681</v>
      </c>
      <c r="FY130" s="72"/>
      <c r="FZ130" s="26">
        <v>6</v>
      </c>
      <c r="GC130" s="26" t="s">
        <v>681</v>
      </c>
      <c r="GD130" s="72"/>
      <c r="GE130" s="26">
        <v>4</v>
      </c>
      <c r="GH130" s="26" t="s">
        <v>681</v>
      </c>
      <c r="GI130" s="72"/>
      <c r="GJ130" s="26">
        <v>2</v>
      </c>
      <c r="GL130" t="s">
        <v>419</v>
      </c>
      <c r="GN130" s="27">
        <v>0</v>
      </c>
      <c r="GP130" t="str">
        <f t="shared" si="177"/>
        <v/>
      </c>
      <c r="GQ130" t="str">
        <f t="shared" si="178"/>
        <v>Dîner hôtel ou environs</v>
      </c>
      <c r="GR130" s="27">
        <f t="shared" si="178"/>
        <v>0</v>
      </c>
      <c r="GS130" s="27">
        <f t="shared" si="178"/>
        <v>0</v>
      </c>
      <c r="GU130" t="str">
        <f t="shared" si="179"/>
        <v/>
      </c>
      <c r="GV130" t="str">
        <f t="shared" si="179"/>
        <v>Dîner hôtel ou environs</v>
      </c>
      <c r="GW130" s="27">
        <f t="shared" si="179"/>
        <v>0</v>
      </c>
      <c r="GX130" s="27">
        <f t="shared" si="138"/>
        <v>0</v>
      </c>
      <c r="GZ130" t="str">
        <f t="shared" si="180"/>
        <v/>
      </c>
      <c r="HA130" t="str">
        <f t="shared" si="180"/>
        <v>Dîner hôtel ou environs</v>
      </c>
      <c r="HB130" s="27">
        <f t="shared" si="180"/>
        <v>0</v>
      </c>
      <c r="HC130" s="27">
        <f t="shared" si="139"/>
        <v>0</v>
      </c>
      <c r="HE130" t="s">
        <v>897</v>
      </c>
      <c r="HF130" s="27"/>
      <c r="HG130" s="27">
        <v>3500</v>
      </c>
      <c r="HI130" t="str">
        <f t="shared" si="181"/>
        <v/>
      </c>
      <c r="HJ130" t="str">
        <f t="shared" si="182"/>
        <v>Minibus</v>
      </c>
      <c r="HK130">
        <f t="shared" si="182"/>
        <v>0</v>
      </c>
      <c r="HL130">
        <f t="shared" si="182"/>
        <v>3500</v>
      </c>
      <c r="HN130" t="str">
        <f t="shared" si="183"/>
        <v/>
      </c>
      <c r="HO130" t="str">
        <f t="shared" si="183"/>
        <v>Minibus</v>
      </c>
      <c r="HP130">
        <f t="shared" si="183"/>
        <v>0</v>
      </c>
      <c r="HQ130">
        <f t="shared" si="140"/>
        <v>3500</v>
      </c>
      <c r="HS130" t="str">
        <f t="shared" si="184"/>
        <v/>
      </c>
      <c r="HT130" t="str">
        <f t="shared" si="184"/>
        <v>Minibus</v>
      </c>
      <c r="HU130">
        <f t="shared" si="184"/>
        <v>0</v>
      </c>
      <c r="HV130">
        <f t="shared" si="141"/>
        <v>3500</v>
      </c>
      <c r="HX130" t="s">
        <v>897</v>
      </c>
      <c r="HY130" s="27"/>
      <c r="HZ130" s="27">
        <v>3500</v>
      </c>
      <c r="IB130" t="str">
        <f t="shared" si="185"/>
        <v/>
      </c>
      <c r="IC130" t="str">
        <f t="shared" si="186"/>
        <v>Minibus</v>
      </c>
      <c r="ID130">
        <f t="shared" si="186"/>
        <v>0</v>
      </c>
      <c r="IE130">
        <f t="shared" si="186"/>
        <v>3500</v>
      </c>
      <c r="IG130" t="str">
        <f t="shared" si="187"/>
        <v/>
      </c>
      <c r="IH130" t="str">
        <f t="shared" si="188"/>
        <v>Minibus</v>
      </c>
      <c r="II130">
        <f t="shared" si="188"/>
        <v>0</v>
      </c>
      <c r="IJ130">
        <f t="shared" si="188"/>
        <v>3500</v>
      </c>
      <c r="IL130" t="str">
        <f t="shared" si="189"/>
        <v/>
      </c>
      <c r="IM130" t="str">
        <f t="shared" si="190"/>
        <v>Minibus</v>
      </c>
      <c r="IN130">
        <f t="shared" si="190"/>
        <v>0</v>
      </c>
      <c r="IO130">
        <f t="shared" si="190"/>
        <v>3500</v>
      </c>
      <c r="LT130" s="25" t="s">
        <v>554</v>
      </c>
      <c r="LV130" s="27">
        <v>1200</v>
      </c>
      <c r="LW130" s="27">
        <v>0</v>
      </c>
      <c r="LX130" s="27" t="s">
        <v>555</v>
      </c>
      <c r="LZ130" t="str">
        <f t="shared" si="202"/>
        <v>Hôtel Khao Sok Jungle Resort</v>
      </c>
      <c r="MB130" s="27">
        <f t="shared" si="256"/>
        <v>1200</v>
      </c>
      <c r="MC130" s="65">
        <f t="shared" si="256"/>
        <v>0</v>
      </c>
      <c r="MF130" t="str">
        <f t="shared" si="203"/>
        <v>Hôtel Khao Sok Jungle Resort</v>
      </c>
      <c r="MH130" s="27">
        <f t="shared" si="247"/>
        <v>1200</v>
      </c>
      <c r="MI130" s="65">
        <f t="shared" si="247"/>
        <v>0</v>
      </c>
      <c r="ML130" t="str">
        <f t="shared" si="204"/>
        <v>Hôtel Khao Sok Jungle Resort</v>
      </c>
      <c r="MN130" s="27">
        <f t="shared" si="248"/>
        <v>1200</v>
      </c>
      <c r="MO130" s="65">
        <f t="shared" si="248"/>
        <v>0</v>
      </c>
      <c r="MQ130" s="25" t="s">
        <v>621</v>
      </c>
      <c r="MS130" s="27"/>
      <c r="MT130" s="27">
        <v>0</v>
      </c>
      <c r="MU130" s="27"/>
      <c r="MW130" t="str">
        <f t="shared" si="205"/>
        <v>diner hôtel</v>
      </c>
      <c r="MY130" s="27">
        <f t="shared" si="206"/>
        <v>0</v>
      </c>
      <c r="MZ130" s="65">
        <f t="shared" si="206"/>
        <v>0</v>
      </c>
      <c r="NC130" t="str">
        <f t="shared" si="207"/>
        <v>diner hôtel</v>
      </c>
      <c r="NE130" s="27">
        <f t="shared" si="208"/>
        <v>0</v>
      </c>
      <c r="NF130" s="65">
        <f t="shared" si="208"/>
        <v>0</v>
      </c>
      <c r="NI130" t="str">
        <f t="shared" si="209"/>
        <v>diner hôtel</v>
      </c>
      <c r="NK130" s="27">
        <f t="shared" si="210"/>
        <v>0</v>
      </c>
      <c r="NL130" s="65">
        <f t="shared" si="210"/>
        <v>0</v>
      </c>
      <c r="NN130" s="26" t="s">
        <v>713</v>
      </c>
      <c r="NO130" s="26"/>
      <c r="NP130" s="72">
        <f>+(NQ128/NQ126*2)-NP131</f>
        <v>2319.7425450000001</v>
      </c>
      <c r="NQ130" s="26" t="s">
        <v>25</v>
      </c>
      <c r="NT130" s="26" t="s">
        <v>713</v>
      </c>
      <c r="NU130" s="26"/>
      <c r="NV130" s="72">
        <f>+(NW128/NW126*2)-NV131</f>
        <v>2709.4067933333336</v>
      </c>
      <c r="NW130" s="26" t="s">
        <v>25</v>
      </c>
      <c r="NZ130" s="26" t="s">
        <v>713</v>
      </c>
      <c r="OA130" s="26"/>
      <c r="OB130" s="72">
        <f>+(OC128/OC126*2)-OB131</f>
        <v>3540.3152900000009</v>
      </c>
      <c r="OC130" s="26" t="s">
        <v>25</v>
      </c>
      <c r="OF130" s="26" t="s">
        <v>713</v>
      </c>
      <c r="OG130" s="26"/>
      <c r="OH130" s="72">
        <f>+(OI128/OI126*2)-OH131</f>
        <v>6033.0407799999994</v>
      </c>
      <c r="OI130" s="26" t="s">
        <v>25</v>
      </c>
      <c r="OL130" s="26"/>
      <c r="OM130" s="26" t="s">
        <v>754</v>
      </c>
      <c r="ON130" s="72">
        <f>+(ON129*2)-ON122</f>
        <v>5289.9475750000001</v>
      </c>
      <c r="OO130" s="27"/>
      <c r="OR130" s="26"/>
      <c r="OS130" s="26" t="s">
        <v>754</v>
      </c>
      <c r="OT130" s="72">
        <f>+(OT129*2)-OT122</f>
        <v>4494.1971250000006</v>
      </c>
      <c r="OU130" s="27"/>
      <c r="OX130" s="26"/>
      <c r="OY130" s="26" t="s">
        <v>754</v>
      </c>
      <c r="OZ130" s="72">
        <f>+(PA119/PA117)*2</f>
        <v>3829.8467249999999</v>
      </c>
      <c r="PA130" s="27">
        <f>+OZ130</f>
        <v>3829.8467249999999</v>
      </c>
      <c r="PD130" s="26"/>
      <c r="PE130" s="26" t="s">
        <v>754</v>
      </c>
      <c r="PF130" s="72">
        <f>+(PF129*2)-PF122</f>
        <v>3165.4963250000001</v>
      </c>
      <c r="PG130" s="27"/>
      <c r="PK130" t="s">
        <v>809</v>
      </c>
      <c r="PL130">
        <f t="shared" si="263"/>
        <v>1320</v>
      </c>
      <c r="PQ130" t="s">
        <v>809</v>
      </c>
      <c r="PR130">
        <f t="shared" si="264"/>
        <v>1320</v>
      </c>
      <c r="PW130" t="s">
        <v>809</v>
      </c>
      <c r="PX130">
        <f t="shared" si="265"/>
        <v>1320</v>
      </c>
      <c r="QC130" t="s">
        <v>809</v>
      </c>
      <c r="QD130">
        <f t="shared" si="266"/>
        <v>1320</v>
      </c>
      <c r="QH130" s="26"/>
      <c r="QI130" s="26" t="s">
        <v>754</v>
      </c>
      <c r="QJ130" s="72">
        <f>+(QJ129*2)-QI124</f>
        <v>2967.1007633333334</v>
      </c>
      <c r="QK130" s="27"/>
      <c r="QN130" s="26"/>
      <c r="QO130" s="26" t="s">
        <v>754</v>
      </c>
      <c r="QP130" s="72">
        <f>+(QP129*2)-QO124</f>
        <v>2577.4310566666663</v>
      </c>
      <c r="QQ130" s="27">
        <f>+QP130*$C$1</f>
        <v>99939.164663306175</v>
      </c>
      <c r="QT130" s="26"/>
      <c r="QU130" s="26" t="s">
        <v>754</v>
      </c>
      <c r="QV130" s="72">
        <f>+(QV129*2)-QU124</f>
        <v>2238.3097500000003</v>
      </c>
      <c r="QW130" s="27"/>
      <c r="QZ130" s="26"/>
      <c r="RA130" s="26" t="s">
        <v>754</v>
      </c>
      <c r="RB130" s="72">
        <f>+(RB129*2)-RA124</f>
        <v>1902.2832433333333</v>
      </c>
      <c r="RD130" s="26" t="s">
        <v>699</v>
      </c>
      <c r="RE130" s="26"/>
      <c r="RF130" s="72">
        <f>+RF129+RF126</f>
        <v>9412.9234400000005</v>
      </c>
      <c r="RG130" s="27"/>
      <c r="RI130" s="26" t="s">
        <v>699</v>
      </c>
      <c r="RJ130" s="26"/>
      <c r="RK130" s="72">
        <f>+RK129+RK126</f>
        <v>8333.9214199999988</v>
      </c>
      <c r="RN130" s="26" t="s">
        <v>699</v>
      </c>
      <c r="RO130" s="26"/>
      <c r="RP130" s="72">
        <f>+RP129+RP126</f>
        <v>7254.9193999999998</v>
      </c>
      <c r="RS130" s="26" t="s">
        <v>699</v>
      </c>
      <c r="RT130" s="26"/>
      <c r="RU130" s="72">
        <f>+RU129+RU126</f>
        <v>6175.9173799999999</v>
      </c>
      <c r="RV130" t="s">
        <v>859</v>
      </c>
      <c r="RW130" t="s">
        <v>824</v>
      </c>
      <c r="RY130">
        <v>5955</v>
      </c>
      <c r="SA130" t="str">
        <f t="shared" si="237"/>
        <v>J18</v>
      </c>
      <c r="SB130" t="str">
        <f t="shared" si="237"/>
        <v>trek khao sok (déjeuner inclus)</v>
      </c>
      <c r="SC130">
        <f t="shared" si="237"/>
        <v>0</v>
      </c>
      <c r="SD130">
        <f t="shared" si="237"/>
        <v>5955</v>
      </c>
      <c r="SF130" t="str">
        <f t="shared" si="238"/>
        <v>J18</v>
      </c>
      <c r="SG130" t="str">
        <f t="shared" si="238"/>
        <v>trek khao sok (déjeuner inclus)</v>
      </c>
      <c r="SH130">
        <f t="shared" si="238"/>
        <v>0</v>
      </c>
      <c r="SI130">
        <f t="shared" si="238"/>
        <v>5955</v>
      </c>
      <c r="SK130" t="str">
        <f t="shared" si="239"/>
        <v>J18</v>
      </c>
      <c r="SL130" t="str">
        <f t="shared" si="239"/>
        <v>trek khao sok (déjeuner inclus)</v>
      </c>
      <c r="SM130">
        <f t="shared" si="239"/>
        <v>0</v>
      </c>
      <c r="SN130">
        <f t="shared" si="239"/>
        <v>5955</v>
      </c>
      <c r="SR130" t="s">
        <v>662</v>
      </c>
      <c r="SS130" s="27"/>
      <c r="ST130" s="27"/>
      <c r="SW130" t="str">
        <f t="shared" si="240"/>
        <v>Départ à 9h pour Alcidini winery</v>
      </c>
      <c r="SX130">
        <f t="shared" si="240"/>
        <v>0</v>
      </c>
      <c r="SY130">
        <f t="shared" si="240"/>
        <v>0</v>
      </c>
      <c r="TB130" t="str">
        <f t="shared" si="241"/>
        <v>Départ à 9h pour Alcidini winery</v>
      </c>
      <c r="TC130">
        <f t="shared" si="241"/>
        <v>0</v>
      </c>
      <c r="TD130">
        <f t="shared" si="241"/>
        <v>0</v>
      </c>
      <c r="TG130" t="str">
        <f t="shared" si="242"/>
        <v>Départ à 9h pour Alcidini winery</v>
      </c>
      <c r="TH130">
        <f t="shared" si="242"/>
        <v>0</v>
      </c>
      <c r="TI130">
        <f t="shared" si="242"/>
        <v>0</v>
      </c>
    </row>
    <row r="131" spans="6:529" x14ac:dyDescent="0.25"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K131" s="25"/>
      <c r="BI131" t="str">
        <f>IF(BD128="","",BD128)</f>
        <v/>
      </c>
      <c r="BK131" s="27"/>
      <c r="BL131" s="27"/>
      <c r="BP131" s="27"/>
      <c r="BQ131" s="27"/>
      <c r="BS131" s="27"/>
      <c r="BU131" s="27"/>
      <c r="BV131" s="27"/>
      <c r="BX131" s="26" t="s">
        <v>681</v>
      </c>
      <c r="BY131" s="72"/>
      <c r="BZ131" s="26">
        <v>8</v>
      </c>
      <c r="CA131" s="65"/>
      <c r="CB131"/>
      <c r="CC131" s="26" t="s">
        <v>681</v>
      </c>
      <c r="CD131" s="72"/>
      <c r="CE131" s="26">
        <v>6</v>
      </c>
      <c r="CF131" s="26"/>
      <c r="CG131" s="27"/>
      <c r="CH131" s="26" t="s">
        <v>681</v>
      </c>
      <c r="CI131" s="72"/>
      <c r="CJ131" s="26">
        <v>4</v>
      </c>
      <c r="CK131" s="26"/>
      <c r="CM131" s="26" t="s">
        <v>681</v>
      </c>
      <c r="CN131" s="72"/>
      <c r="CO131" s="26">
        <v>2</v>
      </c>
      <c r="CP131" s="65"/>
      <c r="CQ131" s="25"/>
      <c r="CR131" s="26" t="s">
        <v>827</v>
      </c>
      <c r="CS131" s="72">
        <f>+(CT115/2)+(($CS$134)/2)+(CS122/2)</f>
        <v>5924.9364949999999</v>
      </c>
      <c r="CT131" s="65">
        <f t="shared" si="260"/>
        <v>229737.74699495928</v>
      </c>
      <c r="CW131" s="26" t="s">
        <v>827</v>
      </c>
      <c r="CX131" s="72">
        <f>+(CY115/2)+(($CS$134)/2)+(CX122/2)</f>
        <v>5040.3652849999999</v>
      </c>
      <c r="CY131" s="65"/>
      <c r="CZ131" s="65"/>
      <c r="DB131" s="26" t="s">
        <v>827</v>
      </c>
      <c r="DC131" s="72">
        <f>+(DD115/2)+(($CS$134)/2)+(DC122/2)</f>
        <v>4258.9540750000006</v>
      </c>
      <c r="DD131" s="65"/>
      <c r="DE131" s="65"/>
      <c r="DG131" s="26" t="s">
        <v>827</v>
      </c>
      <c r="DH131" s="72">
        <f>+(DI115/2)+(($CS$134)/2)+(DH122/2)</f>
        <v>3425.9628650000004</v>
      </c>
      <c r="DI131" s="65">
        <f>+DH131*$C$1</f>
        <v>132840.74699495931</v>
      </c>
      <c r="DJ131" s="65"/>
      <c r="DL131" t="s">
        <v>355</v>
      </c>
      <c r="DM131" s="27"/>
      <c r="DN131" s="27">
        <v>0</v>
      </c>
      <c r="DP131" t="str">
        <f t="shared" si="165"/>
        <v/>
      </c>
      <c r="DQ131" t="str">
        <f t="shared" si="166"/>
        <v>Dîner le soir à l'hôtel ou à proximité</v>
      </c>
      <c r="DR131" s="27">
        <f t="shared" si="166"/>
        <v>0</v>
      </c>
      <c r="DS131" s="27">
        <f t="shared" si="166"/>
        <v>0</v>
      </c>
      <c r="DU131" t="str">
        <f t="shared" si="167"/>
        <v/>
      </c>
      <c r="DV131" t="str">
        <f t="shared" si="167"/>
        <v>Dîner le soir à l'hôtel ou à proximité</v>
      </c>
      <c r="DW131" s="27">
        <f t="shared" si="167"/>
        <v>0</v>
      </c>
      <c r="DX131" s="27">
        <f t="shared" si="132"/>
        <v>0</v>
      </c>
      <c r="DZ131" t="str">
        <f t="shared" si="168"/>
        <v/>
      </c>
      <c r="EA131" t="str">
        <f t="shared" si="168"/>
        <v>Dîner le soir à l'hôtel ou à proximité</v>
      </c>
      <c r="EB131" s="27">
        <f t="shared" si="168"/>
        <v>0</v>
      </c>
      <c r="EC131" s="27">
        <f t="shared" si="133"/>
        <v>0</v>
      </c>
      <c r="EZ131" s="26" t="s">
        <v>806</v>
      </c>
      <c r="FA131" s="72">
        <f>+(FA130*2)-FA125</f>
        <v>3820.9904700000006</v>
      </c>
      <c r="FB131" s="65">
        <f t="shared" si="262"/>
        <v>148157.83132997289</v>
      </c>
      <c r="FE131" s="26" t="s">
        <v>806</v>
      </c>
      <c r="FF131" s="72">
        <f>+(FF130*2)-FF125</f>
        <v>3200.8097433333332</v>
      </c>
      <c r="FG131" s="65">
        <f>+FF131*$C$1</f>
        <v>124110.49799663952</v>
      </c>
      <c r="FJ131" s="26" t="s">
        <v>806</v>
      </c>
      <c r="FK131" s="72">
        <f>+(FK130*2)-FK125</f>
        <v>2649.4023499999998</v>
      </c>
      <c r="FL131" s="65"/>
      <c r="FO131" s="26" t="s">
        <v>806</v>
      </c>
      <c r="FP131" s="72">
        <f>+(FP130*2)-FP125</f>
        <v>2097.9949566666664</v>
      </c>
      <c r="FQ131" s="65"/>
      <c r="FS131" s="26" t="s">
        <v>689</v>
      </c>
      <c r="FT131" s="72"/>
      <c r="FU131" s="72">
        <f>+FU130*FU129*16</f>
        <v>3200</v>
      </c>
      <c r="FX131" s="26" t="s">
        <v>689</v>
      </c>
      <c r="FY131" s="72"/>
      <c r="FZ131" s="72">
        <f>+FZ130*FZ129*16</f>
        <v>2400</v>
      </c>
      <c r="GC131" s="26" t="s">
        <v>689</v>
      </c>
      <c r="GD131" s="72"/>
      <c r="GE131" s="72">
        <f>+GE130*GE129*16</f>
        <v>1600</v>
      </c>
      <c r="GH131" s="26" t="s">
        <v>689</v>
      </c>
      <c r="GI131" s="72"/>
      <c r="GJ131" s="72">
        <f>+GJ130*GJ129*16</f>
        <v>800</v>
      </c>
      <c r="GL131" t="s">
        <v>813</v>
      </c>
      <c r="GM131" s="27">
        <v>3700</v>
      </c>
      <c r="GN131" s="27">
        <v>0</v>
      </c>
      <c r="GP131" t="str">
        <f t="shared" si="177"/>
        <v/>
      </c>
      <c r="GQ131" t="str">
        <f t="shared" si="178"/>
        <v>Lanta Miami Resort</v>
      </c>
      <c r="GR131" s="27">
        <f t="shared" si="178"/>
        <v>3700</v>
      </c>
      <c r="GS131" s="27">
        <f t="shared" si="178"/>
        <v>0</v>
      </c>
      <c r="GU131" t="str">
        <f t="shared" si="179"/>
        <v/>
      </c>
      <c r="GV131" t="str">
        <f t="shared" si="179"/>
        <v>Lanta Miami Resort</v>
      </c>
      <c r="GW131" s="27">
        <f t="shared" si="179"/>
        <v>3700</v>
      </c>
      <c r="GX131" s="27">
        <f t="shared" si="138"/>
        <v>0</v>
      </c>
      <c r="GZ131" t="str">
        <f t="shared" si="180"/>
        <v/>
      </c>
      <c r="HA131" t="str">
        <f t="shared" si="180"/>
        <v>Lanta Miami Resort</v>
      </c>
      <c r="HB131" s="27">
        <f t="shared" si="180"/>
        <v>3700</v>
      </c>
      <c r="HC131" s="27">
        <f t="shared" si="139"/>
        <v>0</v>
      </c>
      <c r="HE131" t="s">
        <v>898</v>
      </c>
      <c r="HF131" s="27">
        <v>500</v>
      </c>
      <c r="HG131" s="27">
        <v>500</v>
      </c>
      <c r="HI131" t="str">
        <f t="shared" si="181"/>
        <v/>
      </c>
      <c r="HJ131" t="str">
        <f t="shared" si="182"/>
        <v>Arrivée vers 11h30 - prix déjeuner inclus</v>
      </c>
      <c r="HK131">
        <f t="shared" si="182"/>
        <v>500</v>
      </c>
      <c r="HL131">
        <f t="shared" si="182"/>
        <v>500</v>
      </c>
      <c r="HN131" t="str">
        <f t="shared" si="183"/>
        <v/>
      </c>
      <c r="HO131" t="str">
        <f t="shared" si="183"/>
        <v>Arrivée vers 11h30 - prix déjeuner inclus</v>
      </c>
      <c r="HP131">
        <f t="shared" si="183"/>
        <v>500</v>
      </c>
      <c r="HQ131">
        <f t="shared" si="140"/>
        <v>500</v>
      </c>
      <c r="HS131" t="str">
        <f t="shared" si="184"/>
        <v/>
      </c>
      <c r="HT131" t="str">
        <f t="shared" si="184"/>
        <v>Arrivée vers 11h30 - prix déjeuner inclus</v>
      </c>
      <c r="HU131">
        <f t="shared" si="184"/>
        <v>500</v>
      </c>
      <c r="HV131">
        <f t="shared" si="141"/>
        <v>500</v>
      </c>
      <c r="HX131" t="s">
        <v>898</v>
      </c>
      <c r="HY131" s="27">
        <v>500</v>
      </c>
      <c r="HZ131" s="27">
        <v>500</v>
      </c>
      <c r="IB131" t="str">
        <f t="shared" si="185"/>
        <v/>
      </c>
      <c r="IC131" t="str">
        <f t="shared" si="186"/>
        <v>Arrivée vers 11h30 - prix déjeuner inclus</v>
      </c>
      <c r="ID131">
        <f t="shared" si="186"/>
        <v>500</v>
      </c>
      <c r="IE131">
        <f t="shared" si="186"/>
        <v>500</v>
      </c>
      <c r="IG131" t="str">
        <f t="shared" si="187"/>
        <v/>
      </c>
      <c r="IH131" t="str">
        <f t="shared" si="188"/>
        <v>Arrivée vers 11h30 - prix déjeuner inclus</v>
      </c>
      <c r="II131">
        <f t="shared" si="188"/>
        <v>500</v>
      </c>
      <c r="IJ131">
        <f t="shared" si="188"/>
        <v>500</v>
      </c>
      <c r="IL131" t="str">
        <f t="shared" si="189"/>
        <v/>
      </c>
      <c r="IM131" t="str">
        <f t="shared" si="190"/>
        <v>Arrivée vers 11h30 - prix déjeuner inclus</v>
      </c>
      <c r="IN131">
        <f t="shared" si="190"/>
        <v>500</v>
      </c>
      <c r="IO131">
        <f t="shared" si="190"/>
        <v>500</v>
      </c>
      <c r="KV131" s="26" t="s">
        <v>639</v>
      </c>
      <c r="KW131" s="26"/>
      <c r="KX131" s="72">
        <f>SUM(KX19:KX129)/$C$1</f>
        <v>1128.93146</v>
      </c>
      <c r="KY131" s="72">
        <f>SUM(KY19:KY129)/$C$1</f>
        <v>3148.7268899999999</v>
      </c>
      <c r="LB131" s="26" t="s">
        <v>639</v>
      </c>
      <c r="LC131" s="26"/>
      <c r="LD131" s="72">
        <f>SUM(LD19:LD129)/$C$1</f>
        <v>1128.93146</v>
      </c>
      <c r="LE131" s="72">
        <f>SUM(LE19:LE129)/$C$1</f>
        <v>3019.7768900000001</v>
      </c>
      <c r="LH131" s="26" t="s">
        <v>639</v>
      </c>
      <c r="LI131" s="26"/>
      <c r="LJ131" s="72">
        <f>SUM(LJ19:LJ129)/$C$1</f>
        <v>1128.93146</v>
      </c>
      <c r="LK131" s="72">
        <f>SUM(LK19:LK129)/$C$1</f>
        <v>3019.7768900000001</v>
      </c>
      <c r="LN131" s="26" t="s">
        <v>639</v>
      </c>
      <c r="LO131" s="26"/>
      <c r="LP131" s="72">
        <f>SUM(LP19:LP129)/$C$1</f>
        <v>1128.93146</v>
      </c>
      <c r="LQ131" s="72">
        <f>SUM(LQ19:LQ129)/$C$1</f>
        <v>3019.7768900000001</v>
      </c>
      <c r="LT131" s="25" t="s">
        <v>282</v>
      </c>
      <c r="LV131" s="27"/>
      <c r="LW131" s="27">
        <v>0</v>
      </c>
      <c r="LX131" s="27"/>
      <c r="LZ131" t="str">
        <f t="shared" si="202"/>
        <v>Dîner hôtel</v>
      </c>
      <c r="MB131" s="27">
        <f t="shared" si="256"/>
        <v>0</v>
      </c>
      <c r="MC131" s="65">
        <f t="shared" si="256"/>
        <v>0</v>
      </c>
      <c r="MF131" t="str">
        <f t="shared" si="203"/>
        <v>Dîner hôtel</v>
      </c>
      <c r="MH131" s="27">
        <f t="shared" si="247"/>
        <v>0</v>
      </c>
      <c r="MI131" s="65">
        <f t="shared" si="247"/>
        <v>0</v>
      </c>
      <c r="ML131" t="str">
        <f t="shared" si="204"/>
        <v>Dîner hôtel</v>
      </c>
      <c r="MN131" s="27">
        <f t="shared" si="248"/>
        <v>0</v>
      </c>
      <c r="MO131" s="65">
        <f t="shared" si="248"/>
        <v>0</v>
      </c>
      <c r="MQ131" s="25" t="s">
        <v>554</v>
      </c>
      <c r="MS131" s="27">
        <v>1200</v>
      </c>
      <c r="MT131" s="27">
        <v>0</v>
      </c>
      <c r="MU131" s="27" t="s">
        <v>555</v>
      </c>
      <c r="MW131" t="str">
        <f t="shared" si="205"/>
        <v>Hôtel Khao Sok Jungle Resort</v>
      </c>
      <c r="MY131" s="27">
        <f t="shared" si="206"/>
        <v>1200</v>
      </c>
      <c r="MZ131" s="65">
        <f t="shared" si="206"/>
        <v>0</v>
      </c>
      <c r="NC131" t="str">
        <f t="shared" si="207"/>
        <v>Hôtel Khao Sok Jungle Resort</v>
      </c>
      <c r="NE131" s="27">
        <f t="shared" si="208"/>
        <v>1200</v>
      </c>
      <c r="NF131" s="65">
        <f t="shared" si="208"/>
        <v>0</v>
      </c>
      <c r="NI131" t="str">
        <f t="shared" si="209"/>
        <v>Hôtel Khao Sok Jungle Resort</v>
      </c>
      <c r="NK131" s="27">
        <f t="shared" si="210"/>
        <v>1200</v>
      </c>
      <c r="NL131" s="65">
        <f t="shared" si="210"/>
        <v>0</v>
      </c>
      <c r="NN131" s="26" t="s">
        <v>720</v>
      </c>
      <c r="NO131" s="26"/>
      <c r="NP131" s="72">
        <f>+(+NP111+NP106+NP95++NP100+NP90+NP86+NP78+NP62+NP52+NP45+NP29+NP24)/$C$1</f>
        <v>733.72550000000001</v>
      </c>
      <c r="NQ131" s="26"/>
      <c r="NT131" s="26" t="s">
        <v>720</v>
      </c>
      <c r="NU131" s="26"/>
      <c r="NV131" s="72">
        <f>+NP131</f>
        <v>733.72550000000001</v>
      </c>
      <c r="NW131" s="26"/>
      <c r="NZ131" s="26" t="s">
        <v>720</v>
      </c>
      <c r="OA131" s="26"/>
      <c r="OB131" s="72">
        <f>+NV131</f>
        <v>733.72550000000001</v>
      </c>
      <c r="OC131" s="26"/>
      <c r="OF131" s="26" t="s">
        <v>720</v>
      </c>
      <c r="OG131" s="26"/>
      <c r="OH131" s="72">
        <f>+OB131</f>
        <v>733.72550000000001</v>
      </c>
      <c r="OI131" s="26"/>
      <c r="OL131" s="26" t="s">
        <v>781</v>
      </c>
      <c r="OM131" s="26" t="s">
        <v>748</v>
      </c>
      <c r="ON131" s="72">
        <f>+(OO115/2)+(($ON$133)/2)+(ON122/2)</f>
        <v>5542.6895750000003</v>
      </c>
      <c r="OO131" s="27"/>
      <c r="OR131" s="26" t="s">
        <v>781</v>
      </c>
      <c r="OS131" s="26" t="s">
        <v>748</v>
      </c>
      <c r="OT131" s="72">
        <f>+(OU115/2)+(($ON$133)/2)+(OT122/2)</f>
        <v>4746.9391250000008</v>
      </c>
      <c r="OU131" s="27"/>
      <c r="OX131" s="26" t="s">
        <v>781</v>
      </c>
      <c r="OY131" s="26" t="s">
        <v>748</v>
      </c>
      <c r="OZ131" s="72">
        <f>+(PA115/2)+(($ON$133)/2)+(OZ122/2)</f>
        <v>4082.5887250000001</v>
      </c>
      <c r="PA131" s="27"/>
      <c r="PD131" s="26" t="s">
        <v>781</v>
      </c>
      <c r="PE131" s="26" t="s">
        <v>748</v>
      </c>
      <c r="PF131" s="72">
        <f>+PF132+(PF122/2)</f>
        <v>6583.7346500000003</v>
      </c>
      <c r="PG131" s="27">
        <f>+PF131</f>
        <v>6583.7346500000003</v>
      </c>
      <c r="PK131" t="s">
        <v>815</v>
      </c>
      <c r="PL131">
        <f t="shared" si="263"/>
        <v>1320</v>
      </c>
      <c r="PQ131" t="s">
        <v>815</v>
      </c>
      <c r="PR131">
        <f t="shared" si="264"/>
        <v>1320</v>
      </c>
      <c r="PW131" t="s">
        <v>815</v>
      </c>
      <c r="PX131">
        <f t="shared" si="265"/>
        <v>1320</v>
      </c>
      <c r="QC131" t="s">
        <v>815</v>
      </c>
      <c r="QD131">
        <f t="shared" si="266"/>
        <v>1320</v>
      </c>
      <c r="QH131" s="26" t="s">
        <v>769</v>
      </c>
      <c r="QI131" s="26" t="s">
        <v>748</v>
      </c>
      <c r="QJ131" s="72">
        <f>+(QJ117/4)+(($QJ$135)/4)+(QI124/2)</f>
        <v>2415.3978724999997</v>
      </c>
      <c r="QK131" s="27"/>
      <c r="QN131" s="26" t="s">
        <v>769</v>
      </c>
      <c r="QO131" s="26" t="s">
        <v>748</v>
      </c>
      <c r="QP131" s="72">
        <f>+(QP117/4)+(($QJ$135)/4)+(QO124/2)</f>
        <v>2123.1455925</v>
      </c>
      <c r="QQ131" s="27"/>
      <c r="QT131" s="26" t="s">
        <v>769</v>
      </c>
      <c r="QU131" s="26" t="s">
        <v>748</v>
      </c>
      <c r="QV131" s="72">
        <f>+(QV117/4)+(($QJ$135)/4)+(QU124/2)</f>
        <v>1868.8046125000001</v>
      </c>
      <c r="QW131" s="27">
        <f>+QV131*$C$1</f>
        <v>72462.373497479639</v>
      </c>
      <c r="QZ131" s="26" t="s">
        <v>769</v>
      </c>
      <c r="RA131" s="26" t="s">
        <v>748</v>
      </c>
      <c r="RB131" s="72">
        <f>+(RB117/4)+(($QJ$135)/4)+(RA124/2)</f>
        <v>1616.7847325</v>
      </c>
      <c r="RD131" s="26" t="s">
        <v>709</v>
      </c>
      <c r="RE131" s="72">
        <f>+RF130/RF128</f>
        <v>1176.6154300000001</v>
      </c>
      <c r="RF131" s="26"/>
      <c r="RG131" s="27"/>
      <c r="RI131" s="26" t="s">
        <v>709</v>
      </c>
      <c r="RJ131" s="72">
        <f>+RK130/RK128</f>
        <v>1388.9869033333332</v>
      </c>
      <c r="RK131" s="26"/>
      <c r="RN131" s="26" t="s">
        <v>709</v>
      </c>
      <c r="RO131" s="72">
        <f>+RP130/RP128</f>
        <v>1813.7298499999999</v>
      </c>
      <c r="RP131" s="26"/>
      <c r="RS131" s="26" t="s">
        <v>709</v>
      </c>
      <c r="RT131" s="72">
        <f>+RU130/RU128</f>
        <v>3087.9586899999999</v>
      </c>
      <c r="RU131" s="26"/>
      <c r="RW131" t="s">
        <v>818</v>
      </c>
      <c r="RX131">
        <v>1050</v>
      </c>
      <c r="SA131">
        <f t="shared" si="237"/>
        <v>0</v>
      </c>
      <c r="SB131" t="str">
        <f t="shared" si="237"/>
        <v>khao sok jungle resort</v>
      </c>
      <c r="SC131">
        <f t="shared" si="237"/>
        <v>1050</v>
      </c>
      <c r="SD131">
        <f t="shared" si="237"/>
        <v>0</v>
      </c>
      <c r="SF131">
        <f t="shared" si="238"/>
        <v>0</v>
      </c>
      <c r="SG131" t="str">
        <f t="shared" si="238"/>
        <v>khao sok jungle resort</v>
      </c>
      <c r="SH131">
        <f t="shared" si="238"/>
        <v>1050</v>
      </c>
      <c r="SI131">
        <f t="shared" si="238"/>
        <v>0</v>
      </c>
      <c r="SK131">
        <f t="shared" si="239"/>
        <v>0</v>
      </c>
      <c r="SL131" t="str">
        <f t="shared" si="239"/>
        <v>khao sok jungle resort</v>
      </c>
      <c r="SM131">
        <f t="shared" si="239"/>
        <v>1050</v>
      </c>
      <c r="SN131">
        <f t="shared" si="239"/>
        <v>0</v>
      </c>
      <c r="SR131" t="s">
        <v>671</v>
      </c>
      <c r="SS131" s="27"/>
      <c r="ST131" s="27"/>
      <c r="SW131" t="str">
        <f t="shared" si="240"/>
        <v>Visite de 10h à 12h</v>
      </c>
      <c r="SX131">
        <f t="shared" si="240"/>
        <v>0</v>
      </c>
      <c r="SY131">
        <f t="shared" si="240"/>
        <v>0</v>
      </c>
      <c r="TB131" t="str">
        <f t="shared" si="241"/>
        <v>Visite de 10h à 12h</v>
      </c>
      <c r="TC131">
        <f t="shared" si="241"/>
        <v>0</v>
      </c>
      <c r="TD131">
        <f t="shared" si="241"/>
        <v>0</v>
      </c>
      <c r="TG131" t="str">
        <f t="shared" si="242"/>
        <v>Visite de 10h à 12h</v>
      </c>
      <c r="TH131">
        <f t="shared" si="242"/>
        <v>0</v>
      </c>
      <c r="TI131">
        <f t="shared" si="242"/>
        <v>0</v>
      </c>
    </row>
    <row r="132" spans="6:529" x14ac:dyDescent="0.25"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K132" s="25"/>
      <c r="BE132" s="26" t="s">
        <v>639</v>
      </c>
      <c r="BF132" s="72">
        <f>SUM(BF19:BF130)/$C$1</f>
        <v>1684.16437</v>
      </c>
      <c r="BG132" s="72">
        <f>SUM(BG19:BG130)/$C$1</f>
        <v>3326.6263100000001</v>
      </c>
      <c r="BI132" t="str">
        <f>IF(BD129="","",BD129)</f>
        <v/>
      </c>
      <c r="BJ132" s="26" t="s">
        <v>639</v>
      </c>
      <c r="BK132" s="72">
        <f>SUM(BK19:BK131)/$C$1</f>
        <v>1684.16437</v>
      </c>
      <c r="BL132" s="72">
        <f>SUM(BL19:BL131)/$C$1</f>
        <v>3120.3063099999999</v>
      </c>
      <c r="BM132" s="72"/>
      <c r="BO132" s="26" t="s">
        <v>639</v>
      </c>
      <c r="BP132" s="72">
        <f>SUM(BP19:BP131)/$C$1</f>
        <v>1684.16437</v>
      </c>
      <c r="BQ132" s="72">
        <f>SUM(BQ19:BQ131)/$C$1</f>
        <v>3120.3063099999999</v>
      </c>
      <c r="BR132" s="72"/>
      <c r="BT132" s="26" t="s">
        <v>639</v>
      </c>
      <c r="BU132" s="72">
        <f>SUM(BU19:BU131)/$C$1</f>
        <v>1684.16437</v>
      </c>
      <c r="BV132" s="72">
        <f>SUM(BV19:BV131)/$C$1</f>
        <v>3120.3063099999999</v>
      </c>
      <c r="BX132" s="26" t="s">
        <v>689</v>
      </c>
      <c r="BY132" s="72"/>
      <c r="BZ132" s="72">
        <f>+BZ131*BZ130*19</f>
        <v>3800</v>
      </c>
      <c r="CB132"/>
      <c r="CC132" s="26" t="s">
        <v>689</v>
      </c>
      <c r="CD132" s="72"/>
      <c r="CE132" s="72">
        <f>+CE131*CE130*19</f>
        <v>2850</v>
      </c>
      <c r="CF132" s="72"/>
      <c r="CG132" s="27"/>
      <c r="CH132" s="26" t="s">
        <v>689</v>
      </c>
      <c r="CI132" s="72"/>
      <c r="CJ132" s="72">
        <f>+CJ131*CJ130*19</f>
        <v>1900</v>
      </c>
      <c r="CK132" s="72"/>
      <c r="CM132" s="26" t="s">
        <v>689</v>
      </c>
      <c r="CN132" s="72"/>
      <c r="CO132" s="72">
        <f>+CO131*CO130*19</f>
        <v>950</v>
      </c>
      <c r="CP132" s="25"/>
      <c r="CQ132" s="25"/>
      <c r="CR132" s="26"/>
      <c r="CS132" s="72">
        <f>+(CS131*2)-CS122</f>
        <v>10955.47579</v>
      </c>
      <c r="CT132" s="65">
        <f t="shared" si="260"/>
        <v>424795.49398991856</v>
      </c>
      <c r="CW132" s="26"/>
      <c r="CX132" s="72">
        <f>+(CX131*2)-CX122</f>
        <v>9186.3333700000003</v>
      </c>
      <c r="CY132" s="65"/>
      <c r="CZ132" s="65"/>
      <c r="DB132" s="26"/>
      <c r="DC132" s="72">
        <f>+(DC131*2)-DC122</f>
        <v>7623.5109500000008</v>
      </c>
      <c r="DD132" s="65"/>
      <c r="DE132" s="65"/>
      <c r="DG132" s="26"/>
      <c r="DH132" s="72">
        <f>+(DH131*2)-DH122</f>
        <v>5957.5285300000005</v>
      </c>
      <c r="DI132" s="65">
        <f>+DH132*$C$1</f>
        <v>231001.49398991858</v>
      </c>
      <c r="DJ132" s="65"/>
      <c r="DL132" t="s">
        <v>427</v>
      </c>
      <c r="DM132">
        <v>3700</v>
      </c>
      <c r="DN132">
        <v>0</v>
      </c>
      <c r="DP132" t="str">
        <f t="shared" si="165"/>
        <v/>
      </c>
      <c r="DQ132" t="str">
        <f t="shared" si="166"/>
        <v>Lanta miami resort</v>
      </c>
      <c r="DR132" s="27">
        <f t="shared" si="166"/>
        <v>3700</v>
      </c>
      <c r="DS132" s="27">
        <f t="shared" si="166"/>
        <v>0</v>
      </c>
      <c r="DU132" t="str">
        <f t="shared" si="167"/>
        <v/>
      </c>
      <c r="DV132" t="str">
        <f t="shared" si="167"/>
        <v>Lanta miami resort</v>
      </c>
      <c r="DW132" s="27">
        <f t="shared" si="167"/>
        <v>3700</v>
      </c>
      <c r="DX132" s="27">
        <f t="shared" si="132"/>
        <v>0</v>
      </c>
      <c r="DZ132" t="str">
        <f t="shared" si="168"/>
        <v/>
      </c>
      <c r="EA132" t="str">
        <f t="shared" si="168"/>
        <v>Lanta miami resort</v>
      </c>
      <c r="EB132" s="27">
        <f t="shared" si="168"/>
        <v>3700</v>
      </c>
      <c r="EC132" s="27">
        <f t="shared" si="133"/>
        <v>0</v>
      </c>
      <c r="EF132" t="s">
        <v>25</v>
      </c>
      <c r="EG132" s="27"/>
      <c r="EZ132" s="26" t="s">
        <v>821</v>
      </c>
      <c r="FA132" s="72">
        <f>+(FB118/4)+(($FA$137)/4)+(FA125/2)</f>
        <v>3123.6944324999999</v>
      </c>
      <c r="FB132" s="65">
        <f t="shared" si="262"/>
        <v>121120.37349747964</v>
      </c>
      <c r="FE132" s="26" t="s">
        <v>821</v>
      </c>
      <c r="FF132" s="72">
        <f>+(FG118/4)+(($FA$137)/4)+(FF125/2)</f>
        <v>2658.5588874999999</v>
      </c>
      <c r="FG132" s="65"/>
      <c r="FJ132" s="26" t="s">
        <v>821</v>
      </c>
      <c r="FK132" s="72">
        <f>+(FL118/4)+(($FA$137)/4)+(FK125/2)</f>
        <v>2245.0033425000001</v>
      </c>
      <c r="FL132" s="65">
        <f>+FK132*$C$1</f>
        <v>87049.373497479653</v>
      </c>
      <c r="FO132" s="26" t="s">
        <v>821</v>
      </c>
      <c r="FP132" s="72">
        <f>+(FQ118/4)+(($FA$137)/4)+(FP125/2)</f>
        <v>1831.4477975</v>
      </c>
      <c r="FQ132" s="65"/>
      <c r="FS132" s="26" t="s">
        <v>699</v>
      </c>
      <c r="FT132" s="72"/>
      <c r="FU132" s="72">
        <f>+FU131+FU128</f>
        <v>13506.07085</v>
      </c>
      <c r="FX132" s="26" t="s">
        <v>699</v>
      </c>
      <c r="FY132" s="72"/>
      <c r="FZ132" s="72">
        <f>+FZ131+FZ128</f>
        <v>10859.48106</v>
      </c>
      <c r="GC132" s="26" t="s">
        <v>699</v>
      </c>
      <c r="GD132" s="72"/>
      <c r="GE132" s="72">
        <f>+GE131+GE128</f>
        <v>8316.0512699999999</v>
      </c>
      <c r="GH132" s="26" t="s">
        <v>699</v>
      </c>
      <c r="GI132" s="72"/>
      <c r="GJ132" s="72">
        <f>+GJ131+GJ128</f>
        <v>5772.6214799999998</v>
      </c>
      <c r="GK132" t="s">
        <v>859</v>
      </c>
      <c r="GL132" t="s">
        <v>440</v>
      </c>
      <c r="GM132" s="27"/>
      <c r="GN132" s="27"/>
      <c r="GP132" t="str">
        <f t="shared" si="177"/>
        <v>J18</v>
      </c>
      <c r="GQ132" t="str">
        <f t="shared" si="178"/>
        <v>Activités à la carte payables à part (voir desc.)</v>
      </c>
      <c r="GR132" s="27">
        <f t="shared" si="178"/>
        <v>0</v>
      </c>
      <c r="GS132" s="27">
        <f t="shared" si="178"/>
        <v>0</v>
      </c>
      <c r="GU132" t="str">
        <f t="shared" si="179"/>
        <v>J18</v>
      </c>
      <c r="GV132" t="str">
        <f t="shared" si="179"/>
        <v>Activités à la carte payables à part (voir desc.)</v>
      </c>
      <c r="GW132" s="27">
        <f t="shared" si="179"/>
        <v>0</v>
      </c>
      <c r="GX132" s="27">
        <f t="shared" si="138"/>
        <v>0</v>
      </c>
      <c r="GZ132" t="str">
        <f t="shared" si="180"/>
        <v>J18</v>
      </c>
      <c r="HA132" t="str">
        <f t="shared" si="180"/>
        <v>Activités à la carte payables à part (voir desc.)</v>
      </c>
      <c r="HB132" s="27">
        <f t="shared" si="180"/>
        <v>0</v>
      </c>
      <c r="HC132" s="27">
        <f t="shared" si="139"/>
        <v>0</v>
      </c>
      <c r="HE132" t="s">
        <v>899</v>
      </c>
      <c r="HF132" s="27"/>
      <c r="HG132" s="27"/>
      <c r="HI132" t="str">
        <f t="shared" si="181"/>
        <v/>
      </c>
      <c r="HJ132" t="str">
        <f t="shared" si="182"/>
        <v>Arrivée village Mu Seu vers 15h30</v>
      </c>
      <c r="HK132">
        <f t="shared" si="182"/>
        <v>0</v>
      </c>
      <c r="HL132">
        <f t="shared" si="182"/>
        <v>0</v>
      </c>
      <c r="HN132" t="str">
        <f t="shared" si="183"/>
        <v/>
      </c>
      <c r="HO132" t="str">
        <f t="shared" si="183"/>
        <v>Arrivée village Mu Seu vers 15h30</v>
      </c>
      <c r="HP132">
        <f t="shared" si="183"/>
        <v>0</v>
      </c>
      <c r="HQ132">
        <f t="shared" si="140"/>
        <v>0</v>
      </c>
      <c r="HS132" t="str">
        <f t="shared" si="184"/>
        <v/>
      </c>
      <c r="HT132" t="str">
        <f t="shared" si="184"/>
        <v>Arrivée village Mu Seu vers 15h30</v>
      </c>
      <c r="HU132">
        <f t="shared" si="184"/>
        <v>0</v>
      </c>
      <c r="HV132">
        <f t="shared" si="141"/>
        <v>0</v>
      </c>
      <c r="HX132" t="s">
        <v>899</v>
      </c>
      <c r="HY132" s="27"/>
      <c r="HZ132" s="27"/>
      <c r="IB132" t="str">
        <f t="shared" si="185"/>
        <v/>
      </c>
      <c r="IC132" t="str">
        <f t="shared" si="186"/>
        <v>Arrivée village Mu Seu vers 15h30</v>
      </c>
      <c r="ID132">
        <f t="shared" si="186"/>
        <v>0</v>
      </c>
      <c r="IE132">
        <f t="shared" si="186"/>
        <v>0</v>
      </c>
      <c r="IG132" t="str">
        <f t="shared" si="187"/>
        <v/>
      </c>
      <c r="IH132" t="str">
        <f t="shared" si="188"/>
        <v>Arrivée village Mu Seu vers 15h30</v>
      </c>
      <c r="II132">
        <f t="shared" si="188"/>
        <v>0</v>
      </c>
      <c r="IJ132">
        <f t="shared" si="188"/>
        <v>0</v>
      </c>
      <c r="IL132" t="str">
        <f t="shared" si="189"/>
        <v/>
      </c>
      <c r="IM132" t="str">
        <f t="shared" si="190"/>
        <v>Arrivée village Mu Seu vers 15h30</v>
      </c>
      <c r="IN132">
        <f t="shared" si="190"/>
        <v>0</v>
      </c>
      <c r="IO132">
        <f t="shared" si="190"/>
        <v>0</v>
      </c>
      <c r="KV132" s="26"/>
      <c r="KW132" s="26"/>
      <c r="KX132" s="26"/>
      <c r="KY132" s="26"/>
      <c r="LB132" s="26"/>
      <c r="LC132" s="26"/>
      <c r="LD132" s="26"/>
      <c r="LE132" s="26"/>
      <c r="LH132" s="26"/>
      <c r="LI132" s="26"/>
      <c r="LJ132" s="26"/>
      <c r="LK132" s="26"/>
      <c r="LN132" s="26"/>
      <c r="LO132" s="26"/>
      <c r="LP132" s="26"/>
      <c r="LQ132" s="26"/>
      <c r="LS132" t="s">
        <v>828</v>
      </c>
      <c r="LT132" s="25" t="s">
        <v>568</v>
      </c>
      <c r="LV132" s="27">
        <v>0</v>
      </c>
      <c r="LW132" s="27">
        <v>3555</v>
      </c>
      <c r="LX132" s="27" t="s">
        <v>569</v>
      </c>
      <c r="LY132" t="s">
        <v>828</v>
      </c>
      <c r="LZ132" t="str">
        <f t="shared" si="202"/>
        <v>Randonnée 1 journée dans la jungle avec guide</v>
      </c>
      <c r="MB132" s="27">
        <f t="shared" si="256"/>
        <v>0</v>
      </c>
      <c r="MC132" s="65">
        <f t="shared" si="256"/>
        <v>3555</v>
      </c>
      <c r="ME132" t="s">
        <v>828</v>
      </c>
      <c r="MF132" t="str">
        <f t="shared" si="203"/>
        <v>Randonnée 1 journée dans la jungle avec guide</v>
      </c>
      <c r="MH132" s="27">
        <f t="shared" si="247"/>
        <v>0</v>
      </c>
      <c r="MI132" s="65">
        <f t="shared" si="247"/>
        <v>3555</v>
      </c>
      <c r="MK132" t="s">
        <v>828</v>
      </c>
      <c r="ML132" t="str">
        <f t="shared" si="204"/>
        <v>Randonnée 1 journée dans la jungle avec guide</v>
      </c>
      <c r="MN132" s="27">
        <f t="shared" si="248"/>
        <v>0</v>
      </c>
      <c r="MO132" s="65">
        <f t="shared" si="248"/>
        <v>3555</v>
      </c>
      <c r="MP132" t="s">
        <v>888</v>
      </c>
      <c r="MQ132" s="25" t="s">
        <v>636</v>
      </c>
      <c r="MT132" s="27"/>
      <c r="MV132" t="s">
        <v>888</v>
      </c>
      <c r="MW132" t="str">
        <f t="shared" si="205"/>
        <v>Départ à 8h pour krabi (port de Lam Kruat Pier)</v>
      </c>
      <c r="MY132" s="27">
        <f t="shared" si="206"/>
        <v>0</v>
      </c>
      <c r="MZ132" s="65">
        <f t="shared" si="206"/>
        <v>0</v>
      </c>
      <c r="NB132" t="s">
        <v>888</v>
      </c>
      <c r="NC132" t="str">
        <f t="shared" si="207"/>
        <v>Départ à 8h pour krabi (port de Lam Kruat Pier)</v>
      </c>
      <c r="NE132" s="27">
        <f t="shared" si="208"/>
        <v>0</v>
      </c>
      <c r="NF132" s="65">
        <f t="shared" si="208"/>
        <v>0</v>
      </c>
      <c r="NH132" t="s">
        <v>888</v>
      </c>
      <c r="NI132" t="str">
        <f t="shared" si="209"/>
        <v>Départ à 8h pour krabi (port de Lam Kruat Pier)</v>
      </c>
      <c r="NK132" s="27">
        <f t="shared" si="210"/>
        <v>0</v>
      </c>
      <c r="NL132" s="65">
        <f t="shared" si="210"/>
        <v>0</v>
      </c>
      <c r="NN132" s="26" t="s">
        <v>727</v>
      </c>
      <c r="NO132" s="26"/>
      <c r="NP132" s="72">
        <f>+NP121-NP131</f>
        <v>523.7949000000001</v>
      </c>
      <c r="NQ132" s="26"/>
      <c r="NT132" s="26" t="s">
        <v>727</v>
      </c>
      <c r="NU132" s="26"/>
      <c r="NV132" s="72">
        <f>+NV121-NV131</f>
        <v>523.7949000000001</v>
      </c>
      <c r="NW132" s="26"/>
      <c r="NZ132" s="26" t="s">
        <v>727</v>
      </c>
      <c r="OA132" s="26"/>
      <c r="OB132" s="72">
        <f>+OB121-OB131</f>
        <v>523.7949000000001</v>
      </c>
      <c r="OC132" s="26"/>
      <c r="OF132" s="26" t="s">
        <v>727</v>
      </c>
      <c r="OG132" s="26"/>
      <c r="OH132" s="72">
        <f>+OH121-OH131</f>
        <v>523.7949000000001</v>
      </c>
      <c r="OI132" s="26"/>
      <c r="OL132" s="26"/>
      <c r="OM132" s="26" t="s">
        <v>754</v>
      </c>
      <c r="ON132" s="72">
        <f>+(ON131*2)-ON122</f>
        <v>10579.89515</v>
      </c>
      <c r="OO132" s="27"/>
      <c r="OR132" s="26"/>
      <c r="OS132" s="26" t="s">
        <v>754</v>
      </c>
      <c r="OT132" s="72">
        <f>+(OT131*2)-OT122</f>
        <v>8988.3942500000012</v>
      </c>
      <c r="OU132" s="27"/>
      <c r="OX132" s="26"/>
      <c r="OY132" s="26" t="s">
        <v>754</v>
      </c>
      <c r="OZ132" s="72">
        <f>+(OZ131*2)-OZ122</f>
        <v>7659.6934499999998</v>
      </c>
      <c r="PA132" s="27"/>
      <c r="PD132" s="26"/>
      <c r="PE132" s="26" t="s">
        <v>754</v>
      </c>
      <c r="PF132" s="72">
        <f>+PG119</f>
        <v>6330.9926500000001</v>
      </c>
      <c r="PG132" s="27">
        <f>+PF132</f>
        <v>6330.9926500000001</v>
      </c>
      <c r="QH132" s="26"/>
      <c r="QI132" s="26" t="s">
        <v>754</v>
      </c>
      <c r="QJ132" s="72">
        <f>+(QJ131*2)-QI124</f>
        <v>4450.6511449999998</v>
      </c>
      <c r="QK132" s="27"/>
      <c r="QN132" s="26"/>
      <c r="QO132" s="26" t="s">
        <v>754</v>
      </c>
      <c r="QP132" s="72">
        <f>+(QP131*2)-QO124</f>
        <v>3866.146585</v>
      </c>
      <c r="QQ132" s="27"/>
      <c r="QT132" s="26"/>
      <c r="QU132" s="26" t="s">
        <v>754</v>
      </c>
      <c r="QV132" s="72">
        <f>+(QV131*2)-QU124</f>
        <v>3357.4646250000001</v>
      </c>
      <c r="QW132" s="27">
        <f>+QV132*$C$1</f>
        <v>130184.74699495929</v>
      </c>
      <c r="QZ132" s="26"/>
      <c r="RA132" s="26" t="s">
        <v>754</v>
      </c>
      <c r="RB132" s="72">
        <f>+(RB131*2)-RA124</f>
        <v>2853.424865</v>
      </c>
      <c r="RD132" s="26" t="s">
        <v>713</v>
      </c>
      <c r="RE132" s="72">
        <f>+(RF130/RF128*2)-RE133</f>
        <v>1911.1902600000001</v>
      </c>
      <c r="RF132" s="26" t="s">
        <v>25</v>
      </c>
      <c r="RI132" s="26" t="s">
        <v>713</v>
      </c>
      <c r="RJ132" s="72">
        <f>+(RK130/RK128*2)-RJ133</f>
        <v>2335.9332066666666</v>
      </c>
      <c r="RK132" s="26" t="s">
        <v>25</v>
      </c>
      <c r="RN132" s="26" t="s">
        <v>713</v>
      </c>
      <c r="RO132" s="72">
        <f>+(RP130/RP128*2)-RO133</f>
        <v>3185.4191000000001</v>
      </c>
      <c r="RP132" s="26" t="s">
        <v>25</v>
      </c>
      <c r="RS132" s="26" t="s">
        <v>713</v>
      </c>
      <c r="RT132" s="72">
        <f>+(RU130/RU128*2)-RT133</f>
        <v>5733.8767799999996</v>
      </c>
      <c r="RU132" s="26" t="s">
        <v>25</v>
      </c>
      <c r="RV132" t="s">
        <v>888</v>
      </c>
      <c r="RW132" t="s">
        <v>829</v>
      </c>
      <c r="RY132">
        <v>17050</v>
      </c>
      <c r="SA132" t="str">
        <f t="shared" si="237"/>
        <v>J19</v>
      </c>
      <c r="SB132" t="str">
        <f t="shared" si="237"/>
        <v>Lac Khao sok (déjeuner inclus)</v>
      </c>
      <c r="SC132">
        <f t="shared" si="237"/>
        <v>0</v>
      </c>
      <c r="SD132">
        <f t="shared" si="237"/>
        <v>17050</v>
      </c>
      <c r="SF132" t="str">
        <f t="shared" si="238"/>
        <v>J19</v>
      </c>
      <c r="SG132" t="str">
        <f t="shared" si="238"/>
        <v>Lac Khao sok (déjeuner inclus)</v>
      </c>
      <c r="SH132">
        <f t="shared" si="238"/>
        <v>0</v>
      </c>
      <c r="SI132">
        <f t="shared" si="238"/>
        <v>17050</v>
      </c>
      <c r="SK132" t="str">
        <f t="shared" si="239"/>
        <v>J19</v>
      </c>
      <c r="SL132" t="str">
        <f t="shared" si="239"/>
        <v>Lac Khao sok (déjeuner inclus)</v>
      </c>
      <c r="SM132">
        <f t="shared" si="239"/>
        <v>0</v>
      </c>
      <c r="SN132">
        <f t="shared" si="239"/>
        <v>17050</v>
      </c>
      <c r="SR132" t="s">
        <v>680</v>
      </c>
      <c r="SS132" s="27"/>
      <c r="ST132" s="27"/>
      <c r="SW132" t="str">
        <f t="shared" si="240"/>
        <v>Déjeuner de 12h30 à 13h30</v>
      </c>
      <c r="SX132">
        <f t="shared" si="240"/>
        <v>0</v>
      </c>
      <c r="SY132">
        <f t="shared" si="240"/>
        <v>0</v>
      </c>
      <c r="TB132" t="str">
        <f t="shared" si="241"/>
        <v>Déjeuner de 12h30 à 13h30</v>
      </c>
      <c r="TC132">
        <f t="shared" si="241"/>
        <v>0</v>
      </c>
      <c r="TD132">
        <f t="shared" si="241"/>
        <v>0</v>
      </c>
      <c r="TG132" t="str">
        <f t="shared" si="242"/>
        <v>Déjeuner de 12h30 à 13h30</v>
      </c>
      <c r="TH132">
        <f t="shared" si="242"/>
        <v>0</v>
      </c>
      <c r="TI132">
        <f t="shared" si="242"/>
        <v>0</v>
      </c>
    </row>
    <row r="133" spans="6:529" x14ac:dyDescent="0.25"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K133" s="25"/>
      <c r="BH133" s="65"/>
      <c r="BI133" t="str">
        <f>IF(BD130="","",BD130)</f>
        <v/>
      </c>
      <c r="BX133" s="26" t="s">
        <v>699</v>
      </c>
      <c r="BY133" s="72"/>
      <c r="BZ133" s="72">
        <f>+BZ132+BZ129</f>
        <v>16442.541689999998</v>
      </c>
      <c r="CA133" s="65"/>
      <c r="CB133" s="27"/>
      <c r="CC133" s="26" t="s">
        <v>699</v>
      </c>
      <c r="CD133" s="72"/>
      <c r="CE133" s="72">
        <f>+CE132+CE129</f>
        <v>13027.907445000001</v>
      </c>
      <c r="CF133" s="72"/>
      <c r="CH133" s="26" t="s">
        <v>699</v>
      </c>
      <c r="CI133" s="72"/>
      <c r="CJ133" s="72">
        <f>+CJ132+CJ129</f>
        <v>9716.4331999999995</v>
      </c>
      <c r="CK133" s="72"/>
      <c r="CM133" s="26" t="s">
        <v>699</v>
      </c>
      <c r="CN133" s="72"/>
      <c r="CO133" s="72">
        <f>+CO132+CO129</f>
        <v>6404.958955000001</v>
      </c>
      <c r="CP133" s="65"/>
      <c r="CQ133" s="25"/>
      <c r="DK133" t="s">
        <v>888</v>
      </c>
      <c r="DL133" t="s">
        <v>440</v>
      </c>
      <c r="DM133" s="27"/>
      <c r="DN133" s="27"/>
      <c r="DP133" t="str">
        <f t="shared" si="165"/>
        <v>J19</v>
      </c>
      <c r="DQ133" t="str">
        <f t="shared" si="166"/>
        <v>Activités à la carte payables à part (voir desc.)</v>
      </c>
      <c r="DR133" s="27">
        <f t="shared" si="166"/>
        <v>0</v>
      </c>
      <c r="DS133" s="27">
        <f t="shared" si="166"/>
        <v>0</v>
      </c>
      <c r="DU133" t="str">
        <f t="shared" si="167"/>
        <v>J19</v>
      </c>
      <c r="DV133" t="str">
        <f t="shared" si="167"/>
        <v>Activités à la carte payables à part (voir desc.)</v>
      </c>
      <c r="DW133" s="27">
        <f t="shared" si="167"/>
        <v>0</v>
      </c>
      <c r="DX133" s="27">
        <f t="shared" si="132"/>
        <v>0</v>
      </c>
      <c r="DZ133" t="str">
        <f t="shared" si="168"/>
        <v>J19</v>
      </c>
      <c r="EA133" t="str">
        <f t="shared" si="168"/>
        <v>Activités à la carte payables à part (voir desc.)</v>
      </c>
      <c r="EB133" s="27">
        <f t="shared" si="168"/>
        <v>0</v>
      </c>
      <c r="EC133" s="27">
        <f t="shared" si="133"/>
        <v>0</v>
      </c>
      <c r="EZ133" s="26" t="s">
        <v>806</v>
      </c>
      <c r="FA133" s="72">
        <f>+(FA132*2)-FA125</f>
        <v>5731.4857050000001</v>
      </c>
      <c r="FB133" s="65">
        <f t="shared" si="262"/>
        <v>222236.74699495928</v>
      </c>
      <c r="FE133" s="26" t="s">
        <v>806</v>
      </c>
      <c r="FF133" s="72">
        <f>+(FF132*2)-FF125</f>
        <v>4801.2146149999999</v>
      </c>
      <c r="FG133" s="65"/>
      <c r="FJ133" s="26" t="s">
        <v>806</v>
      </c>
      <c r="FK133" s="72">
        <f>+(FK132*2)-FK125</f>
        <v>3974.1035250000004</v>
      </c>
      <c r="FL133" s="65">
        <f>+FK133*$C$1</f>
        <v>154094.74699495931</v>
      </c>
      <c r="FO133" s="26" t="s">
        <v>806</v>
      </c>
      <c r="FP133" s="72">
        <f>+(FP132*2)-FP125</f>
        <v>3146.9924350000001</v>
      </c>
      <c r="FQ133" s="65"/>
      <c r="FS133" s="26" t="s">
        <v>709</v>
      </c>
      <c r="FT133" s="72">
        <f>+FU132/FU130</f>
        <v>1688.25885625</v>
      </c>
      <c r="FU133" s="26"/>
      <c r="FX133" s="26" t="s">
        <v>709</v>
      </c>
      <c r="FY133" s="72">
        <f>+FZ132/FZ130</f>
        <v>1809.9135100000001</v>
      </c>
      <c r="FZ133" s="26"/>
      <c r="GC133" s="26" t="s">
        <v>709</v>
      </c>
      <c r="GD133" s="72">
        <f>+GE132/GE130</f>
        <v>2079.0128175</v>
      </c>
      <c r="GE133" s="26"/>
      <c r="GH133" s="26" t="s">
        <v>709</v>
      </c>
      <c r="GI133" s="72">
        <f>+GJ132/GJ130</f>
        <v>2886.3107399999999</v>
      </c>
      <c r="GJ133" s="26"/>
      <c r="GL133" t="s">
        <v>448</v>
      </c>
      <c r="GN133" s="27">
        <v>0</v>
      </c>
      <c r="GP133" t="str">
        <f t="shared" si="177"/>
        <v/>
      </c>
      <c r="GQ133" t="str">
        <f t="shared" si="178"/>
        <v>Déjeuner à l'hôtel</v>
      </c>
      <c r="GR133" s="27">
        <f t="shared" si="178"/>
        <v>0</v>
      </c>
      <c r="GS133" s="27">
        <f t="shared" si="178"/>
        <v>0</v>
      </c>
      <c r="GU133" t="str">
        <f t="shared" si="179"/>
        <v/>
      </c>
      <c r="GV133" t="str">
        <f t="shared" si="179"/>
        <v>Déjeuner à l'hôtel</v>
      </c>
      <c r="GW133" s="27">
        <f t="shared" si="179"/>
        <v>0</v>
      </c>
      <c r="GX133" s="27">
        <f t="shared" si="138"/>
        <v>0</v>
      </c>
      <c r="GZ133" t="str">
        <f t="shared" si="180"/>
        <v/>
      </c>
      <c r="HA133" t="str">
        <f t="shared" si="180"/>
        <v>Déjeuner à l'hôtel</v>
      </c>
      <c r="HB133" s="27">
        <f t="shared" si="180"/>
        <v>0</v>
      </c>
      <c r="HC133" s="27">
        <f t="shared" si="139"/>
        <v>0</v>
      </c>
      <c r="HF133" s="27"/>
      <c r="HG133" s="27"/>
      <c r="HI133" t="str">
        <f t="shared" si="181"/>
        <v/>
      </c>
      <c r="HJ133">
        <f t="shared" si="182"/>
        <v>0</v>
      </c>
      <c r="HK133">
        <f t="shared" si="182"/>
        <v>0</v>
      </c>
      <c r="HL133">
        <f t="shared" si="182"/>
        <v>0</v>
      </c>
      <c r="HN133" t="str">
        <f t="shared" si="183"/>
        <v/>
      </c>
      <c r="HO133">
        <f t="shared" si="183"/>
        <v>0</v>
      </c>
      <c r="HP133">
        <f t="shared" si="183"/>
        <v>0</v>
      </c>
      <c r="HQ133">
        <f t="shared" si="140"/>
        <v>0</v>
      </c>
      <c r="HS133" t="str">
        <f t="shared" si="184"/>
        <v/>
      </c>
      <c r="HT133">
        <f t="shared" si="184"/>
        <v>0</v>
      </c>
      <c r="HU133">
        <f t="shared" si="184"/>
        <v>0</v>
      </c>
      <c r="HV133">
        <f t="shared" si="141"/>
        <v>0</v>
      </c>
      <c r="HY133" s="27"/>
      <c r="HZ133" s="27"/>
      <c r="IB133" t="str">
        <f t="shared" si="185"/>
        <v/>
      </c>
      <c r="IC133">
        <f t="shared" si="186"/>
        <v>0</v>
      </c>
      <c r="ID133">
        <f t="shared" si="186"/>
        <v>0</v>
      </c>
      <c r="IE133">
        <f t="shared" si="186"/>
        <v>0</v>
      </c>
      <c r="IG133" t="str">
        <f t="shared" si="187"/>
        <v/>
      </c>
      <c r="IH133">
        <f t="shared" si="188"/>
        <v>0</v>
      </c>
      <c r="II133">
        <f t="shared" si="188"/>
        <v>0</v>
      </c>
      <c r="IJ133">
        <f t="shared" si="188"/>
        <v>0</v>
      </c>
      <c r="IL133" t="str">
        <f t="shared" si="189"/>
        <v/>
      </c>
      <c r="IM133">
        <f t="shared" si="190"/>
        <v>0</v>
      </c>
      <c r="IN133">
        <f t="shared" si="190"/>
        <v>0</v>
      </c>
      <c r="IO133">
        <f t="shared" si="190"/>
        <v>0</v>
      </c>
      <c r="KV133" s="26" t="s">
        <v>654</v>
      </c>
      <c r="KW133" s="26"/>
      <c r="KX133" s="26"/>
      <c r="KY133" s="72">
        <v>0</v>
      </c>
      <c r="LB133" s="26" t="s">
        <v>654</v>
      </c>
      <c r="LC133" s="26"/>
      <c r="LD133" s="26"/>
      <c r="LE133" s="72">
        <v>0</v>
      </c>
      <c r="LF133" s="27"/>
      <c r="LH133" s="26" t="s">
        <v>654</v>
      </c>
      <c r="LI133" s="26"/>
      <c r="LJ133" s="26"/>
      <c r="LK133" s="72">
        <v>0</v>
      </c>
      <c r="LN133" s="26" t="s">
        <v>654</v>
      </c>
      <c r="LO133" s="26"/>
      <c r="LP133" s="26"/>
      <c r="LQ133" s="72">
        <v>0</v>
      </c>
      <c r="LT133" s="25" t="s">
        <v>574</v>
      </c>
      <c r="LV133" s="27">
        <v>300</v>
      </c>
      <c r="LW133" s="27">
        <v>0</v>
      </c>
      <c r="LX133" s="27"/>
      <c r="LZ133" t="str">
        <f t="shared" si="202"/>
        <v>entrée du parc</v>
      </c>
      <c r="MB133" s="27">
        <f t="shared" si="256"/>
        <v>300</v>
      </c>
      <c r="MC133" s="65">
        <f t="shared" si="256"/>
        <v>0</v>
      </c>
      <c r="MF133" t="str">
        <f t="shared" si="203"/>
        <v>entrée du parc</v>
      </c>
      <c r="MH133" s="27">
        <f t="shared" si="247"/>
        <v>300</v>
      </c>
      <c r="MI133" s="65">
        <f t="shared" si="247"/>
        <v>0</v>
      </c>
      <c r="ML133" t="str">
        <f t="shared" si="204"/>
        <v>entrée du parc</v>
      </c>
      <c r="MN133" s="27">
        <f t="shared" si="248"/>
        <v>300</v>
      </c>
      <c r="MO133" s="65">
        <f t="shared" si="248"/>
        <v>0</v>
      </c>
      <c r="MQ133" s="25" t="s">
        <v>646</v>
      </c>
      <c r="MT133" s="27">
        <v>4000</v>
      </c>
      <c r="MW133" t="str">
        <f t="shared" si="205"/>
        <v>Van privé</v>
      </c>
      <c r="MY133" s="27">
        <f t="shared" si="206"/>
        <v>0</v>
      </c>
      <c r="MZ133" s="65">
        <f t="shared" si="206"/>
        <v>4000</v>
      </c>
      <c r="NC133" t="str">
        <f t="shared" si="207"/>
        <v>Van privé</v>
      </c>
      <c r="NE133" s="27">
        <f t="shared" si="208"/>
        <v>0</v>
      </c>
      <c r="NF133" s="65">
        <f t="shared" si="208"/>
        <v>4000</v>
      </c>
      <c r="NI133" t="str">
        <f t="shared" si="209"/>
        <v>Van privé</v>
      </c>
      <c r="NK133" s="27">
        <f t="shared" si="210"/>
        <v>0</v>
      </c>
      <c r="NL133" s="65">
        <f t="shared" si="210"/>
        <v>4000</v>
      </c>
      <c r="OM133" t="s">
        <v>795</v>
      </c>
      <c r="ON133">
        <f>16*120</f>
        <v>1920</v>
      </c>
      <c r="OS133" t="s">
        <v>795</v>
      </c>
      <c r="OT133">
        <f>16*120</f>
        <v>1920</v>
      </c>
      <c r="OY133" t="s">
        <v>795</v>
      </c>
      <c r="OZ133">
        <f>16*120</f>
        <v>1920</v>
      </c>
      <c r="PE133" t="s">
        <v>795</v>
      </c>
      <c r="PF133">
        <f>16*120</f>
        <v>1920</v>
      </c>
      <c r="QH133" s="26" t="s">
        <v>781</v>
      </c>
      <c r="QI133" s="26" t="s">
        <v>748</v>
      </c>
      <c r="QJ133" s="72">
        <f>+(QJ117/2)+(($QJ$135)/2)+(QI124/2)</f>
        <v>4640.7234449999996</v>
      </c>
      <c r="QK133" s="27"/>
      <c r="QN133" s="26" t="s">
        <v>781</v>
      </c>
      <c r="QO133" s="26" t="s">
        <v>748</v>
      </c>
      <c r="QP133" s="72">
        <f>+(QP117/2)+(($QJ$135)/2)+(QO124/2)</f>
        <v>4056.2188849999998</v>
      </c>
      <c r="QQ133" s="27"/>
      <c r="QT133" s="26" t="s">
        <v>781</v>
      </c>
      <c r="QU133" s="26" t="s">
        <v>748</v>
      </c>
      <c r="QV133" s="72">
        <f>+(QV117/2)+(($QJ$135)/2)+(QU124/2)</f>
        <v>3547.5369249999999</v>
      </c>
      <c r="QW133" s="27"/>
      <c r="QZ133" s="26" t="s">
        <v>781</v>
      </c>
      <c r="RA133" s="26" t="s">
        <v>748</v>
      </c>
      <c r="RB133" s="72">
        <f>+(RB117/2)+(($QJ$135)/2)+(RA124/2)</f>
        <v>3043.4971649999998</v>
      </c>
      <c r="RC133" s="27">
        <f>+RB133*$C$1</f>
        <v>118010.74699495928</v>
      </c>
      <c r="RD133" s="26" t="s">
        <v>720</v>
      </c>
      <c r="RE133" s="72">
        <f>+(+RE114+RE105+RE75+RE69+RE62+RE56+RE49+RE42+RE31+RE103+RE101+RE96+RE82+RE24)/$C$1</f>
        <v>442.04059999999998</v>
      </c>
      <c r="RF133" s="26"/>
      <c r="RH133" s="27"/>
      <c r="RI133" s="26" t="s">
        <v>720</v>
      </c>
      <c r="RJ133" s="72">
        <f>+(+RJ114+RJ105+RJ75+RJ69+RJ62+RJ56+RJ49+RJ42+RJ31+RJ103+RJ101+RJ96+RJ82+RJ24)/$C$1</f>
        <v>442.04059999999998</v>
      </c>
      <c r="RK133" s="26"/>
      <c r="RM133" s="27"/>
      <c r="RN133" s="26" t="s">
        <v>720</v>
      </c>
      <c r="RO133" s="72">
        <f>+(+RO114+RO105+RO75+RO69+RO62+RO56+RO49+RO42+RO31+RO103+RO101+RO96+RO82+RO24)/$C$1</f>
        <v>442.04059999999998</v>
      </c>
      <c r="RP133" s="26"/>
      <c r="RR133" s="27"/>
      <c r="RS133" s="26" t="s">
        <v>720</v>
      </c>
      <c r="RT133" s="72">
        <f>+(+RT114+RT105+RT75+RT69+RT62+RT56+RT49+RT42+RT31+RT103+RT101+RT96+RT82+RT24)/$C$1</f>
        <v>442.04059999999998</v>
      </c>
      <c r="RU133" s="26"/>
      <c r="RW133" t="s">
        <v>818</v>
      </c>
      <c r="RX133">
        <v>1050</v>
      </c>
      <c r="SA133">
        <f t="shared" si="237"/>
        <v>0</v>
      </c>
      <c r="SB133" t="str">
        <f t="shared" si="237"/>
        <v>khao sok jungle resort</v>
      </c>
      <c r="SC133">
        <f t="shared" si="237"/>
        <v>1050</v>
      </c>
      <c r="SD133">
        <f t="shared" si="237"/>
        <v>0</v>
      </c>
      <c r="SF133">
        <f t="shared" si="238"/>
        <v>0</v>
      </c>
      <c r="SG133" t="str">
        <f t="shared" si="238"/>
        <v>khao sok jungle resort</v>
      </c>
      <c r="SH133">
        <f t="shared" si="238"/>
        <v>1050</v>
      </c>
      <c r="SI133">
        <f t="shared" si="238"/>
        <v>0</v>
      </c>
      <c r="SK133">
        <f t="shared" si="239"/>
        <v>0</v>
      </c>
      <c r="SL133" t="str">
        <f t="shared" si="239"/>
        <v>khao sok jungle resort</v>
      </c>
      <c r="SM133">
        <f t="shared" si="239"/>
        <v>1050</v>
      </c>
      <c r="SN133">
        <f t="shared" si="239"/>
        <v>0</v>
      </c>
      <c r="SR133" t="s">
        <v>688</v>
      </c>
      <c r="SS133" s="27">
        <v>425</v>
      </c>
      <c r="ST133" s="27"/>
      <c r="SW133" t="str">
        <f t="shared" si="240"/>
        <v>Départ à 13h30 pour Surin - arrivée vers 17h30-18h</v>
      </c>
      <c r="SX133">
        <f t="shared" si="240"/>
        <v>425</v>
      </c>
      <c r="SY133">
        <f t="shared" si="240"/>
        <v>0</v>
      </c>
      <c r="TB133" t="str">
        <f t="shared" si="241"/>
        <v>Départ à 13h30 pour Surin - arrivée vers 17h30-18h</v>
      </c>
      <c r="TC133">
        <f t="shared" si="241"/>
        <v>425</v>
      </c>
      <c r="TD133">
        <f t="shared" si="241"/>
        <v>0</v>
      </c>
      <c r="TG133" t="str">
        <f t="shared" si="242"/>
        <v>Départ à 13h30 pour Surin - arrivée vers 17h30-18h</v>
      </c>
      <c r="TH133">
        <f t="shared" si="242"/>
        <v>425</v>
      </c>
      <c r="TI133">
        <f t="shared" si="242"/>
        <v>0</v>
      </c>
    </row>
    <row r="134" spans="6:529" x14ac:dyDescent="0.25"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K134" s="65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E134" s="26" t="s">
        <v>654</v>
      </c>
      <c r="BF134" s="26"/>
      <c r="BG134" s="72">
        <v>0</v>
      </c>
      <c r="BH134" s="65"/>
      <c r="BJ134" s="26" t="s">
        <v>654</v>
      </c>
      <c r="BK134" s="26"/>
      <c r="BL134" s="72">
        <f>+BG134</f>
        <v>0</v>
      </c>
      <c r="BM134" s="72"/>
      <c r="BO134" s="26" t="s">
        <v>654</v>
      </c>
      <c r="BP134" s="26"/>
      <c r="BQ134" s="72">
        <f>+BG134</f>
        <v>0</v>
      </c>
      <c r="BR134" s="72"/>
      <c r="BT134" s="26" t="s">
        <v>654</v>
      </c>
      <c r="BU134" s="26"/>
      <c r="BV134" s="72">
        <f>+BG134</f>
        <v>0</v>
      </c>
      <c r="BX134" s="26" t="s">
        <v>709</v>
      </c>
      <c r="BY134" s="72">
        <f>+BZ133/BZ131</f>
        <v>2055.3177112499998</v>
      </c>
      <c r="BZ134" s="26"/>
      <c r="CA134" s="65"/>
      <c r="CB134"/>
      <c r="CC134" s="26" t="s">
        <v>709</v>
      </c>
      <c r="CD134" s="72">
        <f>+CE133/CE131</f>
        <v>2171.3179075000003</v>
      </c>
      <c r="CE134" s="26"/>
      <c r="CF134" s="26"/>
      <c r="CH134" s="26" t="s">
        <v>709</v>
      </c>
      <c r="CI134" s="72">
        <f>+CJ133/CJ131</f>
        <v>2429.1082999999999</v>
      </c>
      <c r="CJ134" s="26"/>
      <c r="CK134" s="26"/>
      <c r="CM134" s="26" t="s">
        <v>709</v>
      </c>
      <c r="CN134" s="72">
        <f>+CO133/CO131</f>
        <v>3202.4794775000005</v>
      </c>
      <c r="CO134" s="26"/>
      <c r="CP134" s="65"/>
      <c r="CQ134" s="25"/>
      <c r="CR134" t="s">
        <v>795</v>
      </c>
      <c r="CS134">
        <f>15*120</f>
        <v>1800</v>
      </c>
      <c r="DL134" t="s">
        <v>448</v>
      </c>
      <c r="DN134" s="27">
        <v>0</v>
      </c>
      <c r="DP134" t="str">
        <f t="shared" si="165"/>
        <v/>
      </c>
      <c r="DQ134" t="str">
        <f t="shared" si="166"/>
        <v>Déjeuner à l'hôtel</v>
      </c>
      <c r="DR134" s="27">
        <f t="shared" si="166"/>
        <v>0</v>
      </c>
      <c r="DS134" s="27">
        <f t="shared" si="166"/>
        <v>0</v>
      </c>
      <c r="DU134" t="str">
        <f t="shared" si="167"/>
        <v/>
      </c>
      <c r="DV134" t="str">
        <f t="shared" si="167"/>
        <v>Déjeuner à l'hôtel</v>
      </c>
      <c r="DW134" s="27">
        <f t="shared" si="167"/>
        <v>0</v>
      </c>
      <c r="DX134" s="27">
        <f t="shared" si="132"/>
        <v>0</v>
      </c>
      <c r="DZ134" t="str">
        <f t="shared" si="168"/>
        <v/>
      </c>
      <c r="EA134" t="str">
        <f t="shared" si="168"/>
        <v>Déjeuner à l'hôtel</v>
      </c>
      <c r="EB134" s="27">
        <f t="shared" si="168"/>
        <v>0</v>
      </c>
      <c r="EC134" s="27">
        <f t="shared" si="133"/>
        <v>0</v>
      </c>
      <c r="EZ134" s="26" t="s">
        <v>827</v>
      </c>
      <c r="FA134" s="72">
        <f>+(FB118/2)+(($FA$137)/2)+(FA125/2)</f>
        <v>5989.437285</v>
      </c>
      <c r="FB134" s="65">
        <f t="shared" si="262"/>
        <v>232238.74699495928</v>
      </c>
      <c r="FE134" s="26" t="s">
        <v>827</v>
      </c>
      <c r="FF134" s="72">
        <f>+(FG118/2)+(($FA$137)/2)+(FF125/2)</f>
        <v>5059.1661949999998</v>
      </c>
      <c r="FG134" s="65"/>
      <c r="FJ134" s="26" t="s">
        <v>827</v>
      </c>
      <c r="FK134" s="72">
        <f>+(FL118/2)+(($FA$137)/2)+(FK125/2)</f>
        <v>4232.0551050000004</v>
      </c>
      <c r="FL134" s="65"/>
      <c r="FO134" s="26" t="s">
        <v>827</v>
      </c>
      <c r="FP134" s="72">
        <f>+(FQ118/2)+(($FA$137)/2)+(FP125/2)</f>
        <v>3404.944015</v>
      </c>
      <c r="FQ134" s="65">
        <f>+FP134*$C$1</f>
        <v>132025.74699495928</v>
      </c>
      <c r="FS134" s="26" t="s">
        <v>713</v>
      </c>
      <c r="FT134" s="72">
        <f>+(FU132/FU130*2)-FT135</f>
        <v>2844.0831625000001</v>
      </c>
      <c r="FU134" s="26"/>
      <c r="FX134" s="26" t="s">
        <v>713</v>
      </c>
      <c r="FY134" s="72">
        <f>+(FZ132/FZ130*2)-FY135</f>
        <v>3087.3924700000002</v>
      </c>
      <c r="FZ134" s="26"/>
      <c r="GC134" s="26" t="s">
        <v>713</v>
      </c>
      <c r="GD134" s="72">
        <f>+(GE132/GE130*2)-GD135</f>
        <v>3625.591085</v>
      </c>
      <c r="GE134" s="26"/>
      <c r="GH134" s="26" t="s">
        <v>713</v>
      </c>
      <c r="GI134" s="72">
        <f>+(GJ132/GJ130*2)-GI135</f>
        <v>5240.1869299999998</v>
      </c>
      <c r="GJ134" s="26"/>
      <c r="GL134" t="s">
        <v>355</v>
      </c>
      <c r="GM134" s="27"/>
      <c r="GN134" s="27">
        <v>0</v>
      </c>
      <c r="GP134" t="str">
        <f t="shared" si="177"/>
        <v/>
      </c>
      <c r="GQ134" t="str">
        <f t="shared" si="178"/>
        <v>Dîner le soir à l'hôtel ou à proximité</v>
      </c>
      <c r="GR134" s="27">
        <f t="shared" si="178"/>
        <v>0</v>
      </c>
      <c r="GS134" s="27">
        <f t="shared" si="178"/>
        <v>0</v>
      </c>
      <c r="GU134" t="str">
        <f t="shared" si="179"/>
        <v/>
      </c>
      <c r="GV134" t="str">
        <f t="shared" si="179"/>
        <v>Dîner le soir à l'hôtel ou à proximité</v>
      </c>
      <c r="GW134" s="27">
        <f t="shared" si="179"/>
        <v>0</v>
      </c>
      <c r="GX134" s="27">
        <f t="shared" si="138"/>
        <v>0</v>
      </c>
      <c r="GZ134" t="str">
        <f t="shared" si="180"/>
        <v/>
      </c>
      <c r="HA134" t="str">
        <f t="shared" si="180"/>
        <v>Dîner le soir à l'hôtel ou à proximité</v>
      </c>
      <c r="HB134" s="27">
        <f t="shared" si="180"/>
        <v>0</v>
      </c>
      <c r="HC134" s="27">
        <f t="shared" si="139"/>
        <v>0</v>
      </c>
      <c r="HE134" t="s">
        <v>900</v>
      </c>
      <c r="HF134" s="27">
        <v>500</v>
      </c>
      <c r="HG134" s="27">
        <v>500</v>
      </c>
      <c r="HI134" t="str">
        <f t="shared" si="181"/>
        <v/>
      </c>
      <c r="HJ134" t="str">
        <f t="shared" si="182"/>
        <v>Dîner et nuit sur place au village</v>
      </c>
      <c r="HK134">
        <f t="shared" si="182"/>
        <v>500</v>
      </c>
      <c r="HL134">
        <f t="shared" si="182"/>
        <v>500</v>
      </c>
      <c r="HN134" t="str">
        <f t="shared" si="183"/>
        <v/>
      </c>
      <c r="HO134" t="str">
        <f t="shared" si="183"/>
        <v>Dîner et nuit sur place au village</v>
      </c>
      <c r="HP134">
        <f t="shared" si="183"/>
        <v>500</v>
      </c>
      <c r="HQ134">
        <f t="shared" si="140"/>
        <v>500</v>
      </c>
      <c r="HS134" t="str">
        <f t="shared" si="184"/>
        <v/>
      </c>
      <c r="HT134" t="str">
        <f t="shared" si="184"/>
        <v>Dîner et nuit sur place au village</v>
      </c>
      <c r="HU134">
        <f t="shared" si="184"/>
        <v>500</v>
      </c>
      <c r="HV134">
        <f t="shared" si="141"/>
        <v>500</v>
      </c>
      <c r="HX134" t="s">
        <v>900</v>
      </c>
      <c r="HY134" s="27">
        <v>500</v>
      </c>
      <c r="HZ134" s="27">
        <v>500</v>
      </c>
      <c r="IB134" t="str">
        <f t="shared" si="185"/>
        <v/>
      </c>
      <c r="IC134" t="str">
        <f t="shared" si="186"/>
        <v>Dîner et nuit sur place au village</v>
      </c>
      <c r="ID134">
        <f t="shared" si="186"/>
        <v>500</v>
      </c>
      <c r="IE134">
        <f t="shared" si="186"/>
        <v>500</v>
      </c>
      <c r="IG134" t="str">
        <f t="shared" si="187"/>
        <v/>
      </c>
      <c r="IH134" t="str">
        <f t="shared" si="188"/>
        <v>Dîner et nuit sur place au village</v>
      </c>
      <c r="II134">
        <f t="shared" si="188"/>
        <v>500</v>
      </c>
      <c r="IJ134">
        <f t="shared" si="188"/>
        <v>500</v>
      </c>
      <c r="IL134" t="str">
        <f t="shared" si="189"/>
        <v/>
      </c>
      <c r="IM134" t="str">
        <f t="shared" si="190"/>
        <v>Dîner et nuit sur place au village</v>
      </c>
      <c r="IN134">
        <f t="shared" si="190"/>
        <v>500</v>
      </c>
      <c r="IO134">
        <f t="shared" si="190"/>
        <v>500</v>
      </c>
      <c r="KV134" s="26" t="s">
        <v>663</v>
      </c>
      <c r="KW134" s="26"/>
      <c r="KX134" s="26" t="s">
        <v>25</v>
      </c>
      <c r="KY134" s="72">
        <f>+KY133+KY131+(KX142*KY136)+(KX141*(KY136/2))</f>
        <v>9294.2775700000002</v>
      </c>
      <c r="LB134" s="26" t="s">
        <v>663</v>
      </c>
      <c r="LC134" s="26"/>
      <c r="LD134" s="26" t="s">
        <v>25</v>
      </c>
      <c r="LE134" s="72">
        <f>+LE133+LE131+(LD142*LE136)+(LD141*(LE136/2))</f>
        <v>7628.9399000000003</v>
      </c>
      <c r="LH134" s="26" t="s">
        <v>663</v>
      </c>
      <c r="LI134" s="26"/>
      <c r="LJ134" s="26" t="s">
        <v>25</v>
      </c>
      <c r="LK134" s="72">
        <f>+LK133+LK131+(LJ142*LK136)+(LJ141*(LK136/2))</f>
        <v>6092.5522300000002</v>
      </c>
      <c r="LN134" s="26" t="s">
        <v>663</v>
      </c>
      <c r="LO134" s="26"/>
      <c r="LP134" s="26" t="s">
        <v>25</v>
      </c>
      <c r="LQ134" s="72">
        <f>+LQ133+LQ131+(LP142*LQ136)+(LP141*(LQ136/2))</f>
        <v>4556.1645600000002</v>
      </c>
      <c r="LT134" s="25" t="s">
        <v>582</v>
      </c>
      <c r="LV134" s="27">
        <v>0</v>
      </c>
      <c r="LW134" s="27">
        <v>0</v>
      </c>
      <c r="LX134" s="27"/>
      <c r="LZ134" t="str">
        <f t="shared" si="202"/>
        <v>déjeuner</v>
      </c>
      <c r="MB134" s="27">
        <f t="shared" si="256"/>
        <v>0</v>
      </c>
      <c r="MC134" s="65">
        <f t="shared" si="256"/>
        <v>0</v>
      </c>
      <c r="MF134" t="str">
        <f t="shared" si="203"/>
        <v>déjeuner</v>
      </c>
      <c r="MH134" s="27">
        <f t="shared" si="247"/>
        <v>0</v>
      </c>
      <c r="MI134" s="65">
        <f t="shared" si="247"/>
        <v>0</v>
      </c>
      <c r="ML134" t="str">
        <f t="shared" si="204"/>
        <v>déjeuner</v>
      </c>
      <c r="MN134" s="27">
        <f t="shared" si="248"/>
        <v>0</v>
      </c>
      <c r="MO134" s="65">
        <f t="shared" si="248"/>
        <v>0</v>
      </c>
      <c r="MQ134" s="25" t="s">
        <v>653</v>
      </c>
      <c r="MT134" s="27"/>
      <c r="MW134" t="str">
        <f t="shared" si="205"/>
        <v>Arrivée Lam Kruat Pier vers 11h</v>
      </c>
      <c r="MY134" s="27">
        <f t="shared" si="206"/>
        <v>0</v>
      </c>
      <c r="MZ134" s="65">
        <f t="shared" si="206"/>
        <v>0</v>
      </c>
      <c r="NC134" t="str">
        <f t="shared" si="207"/>
        <v>Arrivée Lam Kruat Pier vers 11h</v>
      </c>
      <c r="NE134" s="27">
        <f t="shared" si="208"/>
        <v>0</v>
      </c>
      <c r="NF134" s="65">
        <f t="shared" si="208"/>
        <v>0</v>
      </c>
      <c r="NI134" t="str">
        <f t="shared" si="209"/>
        <v>Arrivée Lam Kruat Pier vers 11h</v>
      </c>
      <c r="NK134" s="27">
        <f t="shared" si="210"/>
        <v>0</v>
      </c>
      <c r="NL134" s="65">
        <f t="shared" si="210"/>
        <v>0</v>
      </c>
      <c r="NN134" s="26" t="s">
        <v>747</v>
      </c>
      <c r="NO134" s="26" t="s">
        <v>748</v>
      </c>
      <c r="NP134" s="72">
        <f>+(NP135/2)+(NP131/2)</f>
        <v>1893.5967725</v>
      </c>
      <c r="NQ134" s="27">
        <f>+NP134</f>
        <v>1893.5967725</v>
      </c>
      <c r="NT134" s="26" t="s">
        <v>747</v>
      </c>
      <c r="NU134" s="26" t="s">
        <v>748</v>
      </c>
      <c r="NV134" s="72">
        <f>+(NW124/8)+(($NP$142)/8)+(NV131/2)</f>
        <v>1673.03736</v>
      </c>
      <c r="NW134" s="27"/>
      <c r="NZ134" s="26" t="s">
        <v>747</v>
      </c>
      <c r="OA134" s="26" t="s">
        <v>748</v>
      </c>
      <c r="OB134" s="72">
        <f>+(OC124/8)+(($NP$142)/8)+(OB131/2)</f>
        <v>1450.3729475000002</v>
      </c>
      <c r="OC134" s="27"/>
      <c r="OF134" s="26" t="s">
        <v>747</v>
      </c>
      <c r="OG134" s="26" t="s">
        <v>748</v>
      </c>
      <c r="OH134" s="72">
        <f>+(OI124/8)+(($NP$142)/8)+(OH131/2)</f>
        <v>1227.708535</v>
      </c>
      <c r="OI134" s="27"/>
      <c r="OM134" t="s">
        <v>803</v>
      </c>
      <c r="ON134">
        <f t="shared" ref="ON134:ON136" si="267">16*120</f>
        <v>1920</v>
      </c>
      <c r="OS134" t="s">
        <v>803</v>
      </c>
      <c r="OT134">
        <f t="shared" ref="OT134:OT136" si="268">16*120</f>
        <v>1920</v>
      </c>
      <c r="OY134" t="s">
        <v>803</v>
      </c>
      <c r="OZ134">
        <f t="shared" ref="OZ134:OZ136" si="269">16*120</f>
        <v>1920</v>
      </c>
      <c r="PE134" t="s">
        <v>803</v>
      </c>
      <c r="PF134">
        <f t="shared" ref="PF134:PF136" si="270">16*120</f>
        <v>1920</v>
      </c>
      <c r="QH134" s="26"/>
      <c r="QI134" s="26" t="s">
        <v>754</v>
      </c>
      <c r="QJ134" s="72">
        <f>+(QJ133*2)-QI124</f>
        <v>8901.3022899999996</v>
      </c>
      <c r="QK134" s="27"/>
      <c r="QN134" s="26"/>
      <c r="QO134" s="26" t="s">
        <v>754</v>
      </c>
      <c r="QP134" s="72">
        <f>+(QP133*2)-QO124</f>
        <v>7732.2931699999999</v>
      </c>
      <c r="QQ134" s="27"/>
      <c r="QT134" s="26"/>
      <c r="QU134" s="26" t="s">
        <v>754</v>
      </c>
      <c r="QV134" s="72">
        <f>+(QV133*2)-QU124</f>
        <v>6714.9292500000001</v>
      </c>
      <c r="QW134" s="27"/>
      <c r="QZ134" s="26"/>
      <c r="RA134" s="26" t="s">
        <v>754</v>
      </c>
      <c r="RB134" s="72">
        <f>+(RB133*2)-RA124</f>
        <v>5706.8497299999999</v>
      </c>
      <c r="RC134" s="27">
        <f>+RB134*$C$1</f>
        <v>221281.49398991856</v>
      </c>
      <c r="RD134" s="26" t="s">
        <v>727</v>
      </c>
      <c r="RE134" s="72">
        <f>+RE123-RE133</f>
        <v>282.50366000000002</v>
      </c>
      <c r="RF134" s="26"/>
      <c r="RG134" s="27"/>
      <c r="RH134" s="27"/>
      <c r="RI134" s="26" t="s">
        <v>727</v>
      </c>
      <c r="RJ134" s="72">
        <f>+RJ123-RJ133</f>
        <v>282.50366000000002</v>
      </c>
      <c r="RK134" s="26"/>
      <c r="RM134" s="27"/>
      <c r="RN134" s="26" t="s">
        <v>727</v>
      </c>
      <c r="RO134" s="72">
        <f>+RO123-RO133</f>
        <v>282.50366000000002</v>
      </c>
      <c r="RP134" s="26"/>
      <c r="RR134" s="27"/>
      <c r="RS134" s="26" t="s">
        <v>727</v>
      </c>
      <c r="RT134" s="72">
        <f>+RT123-RT133</f>
        <v>282.50366000000002</v>
      </c>
      <c r="RU134" s="26"/>
      <c r="RV134" t="s">
        <v>901</v>
      </c>
      <c r="RW134" t="s">
        <v>833</v>
      </c>
      <c r="RX134">
        <v>0</v>
      </c>
      <c r="RY134">
        <v>0</v>
      </c>
      <c r="SA134" t="str">
        <f t="shared" si="237"/>
        <v>J20</v>
      </c>
      <c r="SB134" t="str">
        <f t="shared" si="237"/>
        <v>Départ 6h30 pour aéroport air asia départ 9h arrivée 10h15</v>
      </c>
      <c r="SC134">
        <f t="shared" si="237"/>
        <v>0</v>
      </c>
      <c r="SD134">
        <f t="shared" si="237"/>
        <v>0</v>
      </c>
      <c r="SF134" t="str">
        <f t="shared" si="238"/>
        <v>J20</v>
      </c>
      <c r="SG134" t="str">
        <f t="shared" si="238"/>
        <v>Départ 6h30 pour aéroport air asia départ 9h arrivée 10h15</v>
      </c>
      <c r="SH134">
        <f t="shared" si="238"/>
        <v>0</v>
      </c>
      <c r="SI134">
        <f t="shared" si="238"/>
        <v>0</v>
      </c>
      <c r="SK134" t="str">
        <f t="shared" si="239"/>
        <v>J20</v>
      </c>
      <c r="SL134" t="str">
        <f t="shared" si="239"/>
        <v>Départ 6h30 pour aéroport air asia départ 9h arrivée 10h15</v>
      </c>
      <c r="SM134">
        <f t="shared" si="239"/>
        <v>0</v>
      </c>
      <c r="SN134">
        <f t="shared" si="239"/>
        <v>0</v>
      </c>
      <c r="SR134" t="s">
        <v>698</v>
      </c>
      <c r="SS134">
        <v>1800</v>
      </c>
      <c r="ST134" s="27"/>
      <c r="SW134" t="str">
        <f t="shared" si="240"/>
        <v>Socool grand hotel</v>
      </c>
      <c r="SX134">
        <f t="shared" si="240"/>
        <v>1800</v>
      </c>
      <c r="SY134">
        <f t="shared" si="240"/>
        <v>0</v>
      </c>
      <c r="TB134" t="str">
        <f t="shared" si="241"/>
        <v>Socool grand hotel</v>
      </c>
      <c r="TC134">
        <f t="shared" si="241"/>
        <v>1800</v>
      </c>
      <c r="TD134">
        <f t="shared" si="241"/>
        <v>0</v>
      </c>
      <c r="TG134" t="str">
        <f t="shared" si="242"/>
        <v>Socool grand hotel</v>
      </c>
      <c r="TH134">
        <f t="shared" si="242"/>
        <v>1800</v>
      </c>
      <c r="TI134">
        <f t="shared" si="242"/>
        <v>0</v>
      </c>
    </row>
    <row r="135" spans="6:529" x14ac:dyDescent="0.25">
      <c r="AK135" s="65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E135" s="26" t="s">
        <v>663</v>
      </c>
      <c r="BF135" s="26"/>
      <c r="BG135" s="72">
        <f>+BG134+BG132+(BF143*BG137)+(BF142*(BG137/2))</f>
        <v>12695.823829999999</v>
      </c>
      <c r="BH135" s="65"/>
      <c r="BJ135" s="26" t="s">
        <v>663</v>
      </c>
      <c r="BK135" s="26"/>
      <c r="BL135" s="72">
        <f>+BL134+BL132+(BK143*BL137)+(BK142*(BL137/2))</f>
        <v>10147.204449999999</v>
      </c>
      <c r="BM135" s="72"/>
      <c r="BO135" s="26" t="s">
        <v>663</v>
      </c>
      <c r="BP135" s="26"/>
      <c r="BQ135" s="72">
        <f>+BQ134+BQ132+(BP143*BQ137)+(BP142*(BQ137/2))</f>
        <v>7804.9050699999998</v>
      </c>
      <c r="BR135" s="72"/>
      <c r="BT135" s="26" t="s">
        <v>663</v>
      </c>
      <c r="BU135" s="26"/>
      <c r="BV135" s="72">
        <f>+BV134+BV132+(BU143*BV137)+(BU142*(BV137/2))</f>
        <v>5462.6056900000003</v>
      </c>
      <c r="BX135" s="26" t="s">
        <v>713</v>
      </c>
      <c r="BY135" s="72">
        <f>+(BZ133/BZ131*2)-BY136</f>
        <v>3095.3475974999997</v>
      </c>
      <c r="BZ135" s="26"/>
      <c r="CA135" s="65"/>
      <c r="CB135"/>
      <c r="CC135" s="26" t="s">
        <v>713</v>
      </c>
      <c r="CD135" s="72">
        <f>+(CE133/CE131*2)-CD136</f>
        <v>3327.3479900000007</v>
      </c>
      <c r="CE135" s="26"/>
      <c r="CF135" s="26"/>
      <c r="CH135" s="26" t="s">
        <v>713</v>
      </c>
      <c r="CI135" s="72">
        <f>+(CJ133/CJ131*2)-CI136</f>
        <v>3842.9287749999999</v>
      </c>
      <c r="CJ135" s="26"/>
      <c r="CK135" s="26"/>
      <c r="CM135" s="26" t="s">
        <v>713</v>
      </c>
      <c r="CN135" s="72">
        <f>+(CO133/CO131*2)-CN136</f>
        <v>5389.6711300000006</v>
      </c>
      <c r="CO135" s="26"/>
      <c r="CP135" s="25"/>
      <c r="CR135" t="s">
        <v>803</v>
      </c>
      <c r="CS135">
        <f t="shared" ref="CS135:CS137" si="271">15*120</f>
        <v>1800</v>
      </c>
      <c r="DL135" t="s">
        <v>355</v>
      </c>
      <c r="DM135" s="27"/>
      <c r="DN135" s="27">
        <v>0</v>
      </c>
      <c r="DP135" t="str">
        <f t="shared" si="165"/>
        <v/>
      </c>
      <c r="DQ135" t="str">
        <f t="shared" si="166"/>
        <v>Dîner le soir à l'hôtel ou à proximité</v>
      </c>
      <c r="DR135" s="27">
        <f t="shared" si="166"/>
        <v>0</v>
      </c>
      <c r="DS135" s="27">
        <f t="shared" si="166"/>
        <v>0</v>
      </c>
      <c r="DU135" t="str">
        <f t="shared" si="167"/>
        <v/>
      </c>
      <c r="DV135" t="str">
        <f t="shared" si="167"/>
        <v>Dîner le soir à l'hôtel ou à proximité</v>
      </c>
      <c r="DW135" s="27">
        <f t="shared" si="167"/>
        <v>0</v>
      </c>
      <c r="DX135" s="27">
        <f t="shared" si="132"/>
        <v>0</v>
      </c>
      <c r="DZ135" t="str">
        <f t="shared" si="168"/>
        <v/>
      </c>
      <c r="EA135" t="str">
        <f t="shared" si="168"/>
        <v>Dîner le soir à l'hôtel ou à proximité</v>
      </c>
      <c r="EB135" s="27">
        <f t="shared" si="168"/>
        <v>0</v>
      </c>
      <c r="EC135" s="27">
        <f t="shared" si="133"/>
        <v>0</v>
      </c>
      <c r="EZ135" s="26" t="s">
        <v>806</v>
      </c>
      <c r="FA135" s="72">
        <f>+(FA134*2)-FA125</f>
        <v>11462.97141</v>
      </c>
      <c r="FB135" s="65">
        <f t="shared" si="262"/>
        <v>444473.49398991856</v>
      </c>
      <c r="FE135" s="26" t="s">
        <v>806</v>
      </c>
      <c r="FF135" s="72">
        <f>+(FF134*2)-FF125</f>
        <v>9602.4292299999997</v>
      </c>
      <c r="FG135" s="65"/>
      <c r="FJ135" s="26" t="s">
        <v>806</v>
      </c>
      <c r="FK135" s="72">
        <f>+(FK134*2)-FK125</f>
        <v>7948.2070500000009</v>
      </c>
      <c r="FL135" s="65"/>
      <c r="FO135" s="26" t="s">
        <v>806</v>
      </c>
      <c r="FP135" s="72">
        <f>+(FP134*2)-FP125</f>
        <v>6293.9848700000002</v>
      </c>
      <c r="FQ135" s="65">
        <f>+FP135*$C$1</f>
        <v>244047.49398991858</v>
      </c>
      <c r="FS135" s="26" t="s">
        <v>720</v>
      </c>
      <c r="FT135" s="72">
        <f>+(+FT72+FT75+FT64+FT56+FT52+FT45+FT40+FT35+FT24+FT85+FT88+FT99+FT109+FT117)/$C$1</f>
        <v>532.43455000000006</v>
      </c>
      <c r="FU135" s="26"/>
      <c r="FX135" s="26" t="s">
        <v>720</v>
      </c>
      <c r="FY135" s="72">
        <f>+FT135</f>
        <v>532.43455000000006</v>
      </c>
      <c r="FZ135" s="26"/>
      <c r="GC135" s="26" t="s">
        <v>720</v>
      </c>
      <c r="GD135" s="72">
        <f>+FY135</f>
        <v>532.43455000000006</v>
      </c>
      <c r="GE135" s="26"/>
      <c r="GH135" s="26" t="s">
        <v>720</v>
      </c>
      <c r="GI135" s="72">
        <f>+GD135</f>
        <v>532.43455000000006</v>
      </c>
      <c r="GJ135" s="26"/>
      <c r="GL135" t="s">
        <v>813</v>
      </c>
      <c r="GM135" s="27">
        <v>3700</v>
      </c>
      <c r="GN135" s="27">
        <v>0</v>
      </c>
      <c r="GP135" t="str">
        <f t="shared" si="177"/>
        <v/>
      </c>
      <c r="GQ135" t="str">
        <f t="shared" si="178"/>
        <v>Lanta Miami Resort</v>
      </c>
      <c r="GR135" s="27">
        <f t="shared" si="178"/>
        <v>3700</v>
      </c>
      <c r="GS135" s="27">
        <f t="shared" si="178"/>
        <v>0</v>
      </c>
      <c r="GU135" t="str">
        <f t="shared" si="179"/>
        <v/>
      </c>
      <c r="GV135" t="str">
        <f t="shared" si="179"/>
        <v>Lanta Miami Resort</v>
      </c>
      <c r="GW135" s="27">
        <f t="shared" si="179"/>
        <v>3700</v>
      </c>
      <c r="GX135" s="27">
        <f t="shared" si="138"/>
        <v>0</v>
      </c>
      <c r="GZ135" t="str">
        <f t="shared" si="180"/>
        <v/>
      </c>
      <c r="HA135" t="str">
        <f t="shared" si="180"/>
        <v>Lanta Miami Resort</v>
      </c>
      <c r="HB135" s="27">
        <f t="shared" si="180"/>
        <v>3700</v>
      </c>
      <c r="HC135" s="27">
        <f t="shared" si="139"/>
        <v>0</v>
      </c>
      <c r="HI135" t="str">
        <f t="shared" si="181"/>
        <v/>
      </c>
      <c r="HJ135">
        <f t="shared" si="182"/>
        <v>0</v>
      </c>
      <c r="HK135">
        <f t="shared" si="182"/>
        <v>0</v>
      </c>
      <c r="HL135">
        <f t="shared" si="182"/>
        <v>0</v>
      </c>
      <c r="HN135" t="str">
        <f t="shared" si="183"/>
        <v/>
      </c>
      <c r="HO135">
        <f t="shared" si="183"/>
        <v>0</v>
      </c>
      <c r="HP135">
        <f t="shared" si="183"/>
        <v>0</v>
      </c>
      <c r="HQ135">
        <f t="shared" si="140"/>
        <v>0</v>
      </c>
      <c r="HS135" t="str">
        <f t="shared" si="184"/>
        <v/>
      </c>
      <c r="HT135">
        <f t="shared" si="184"/>
        <v>0</v>
      </c>
      <c r="HU135">
        <f t="shared" si="184"/>
        <v>0</v>
      </c>
      <c r="HV135">
        <f t="shared" si="141"/>
        <v>0</v>
      </c>
      <c r="IB135" t="str">
        <f t="shared" si="185"/>
        <v/>
      </c>
      <c r="IC135">
        <f t="shared" si="186"/>
        <v>0</v>
      </c>
      <c r="ID135">
        <f t="shared" si="186"/>
        <v>0</v>
      </c>
      <c r="IE135">
        <f t="shared" si="186"/>
        <v>0</v>
      </c>
      <c r="IG135" t="str">
        <f t="shared" si="187"/>
        <v/>
      </c>
      <c r="IH135">
        <f t="shared" si="188"/>
        <v>0</v>
      </c>
      <c r="II135">
        <f t="shared" si="188"/>
        <v>0</v>
      </c>
      <c r="IJ135">
        <f t="shared" si="188"/>
        <v>0</v>
      </c>
      <c r="IL135" t="str">
        <f t="shared" si="189"/>
        <v/>
      </c>
      <c r="IM135">
        <f>+IH135</f>
        <v>0</v>
      </c>
      <c r="IN135">
        <f t="shared" si="190"/>
        <v>0</v>
      </c>
      <c r="IO135">
        <f t="shared" si="190"/>
        <v>0</v>
      </c>
      <c r="KV135" s="26" t="s">
        <v>672</v>
      </c>
      <c r="KW135" s="26"/>
      <c r="KX135" s="26" t="s">
        <v>25</v>
      </c>
      <c r="KY135" s="72">
        <v>25</v>
      </c>
      <c r="LB135" s="26" t="s">
        <v>672</v>
      </c>
      <c r="LC135" s="26"/>
      <c r="LD135" s="26" t="s">
        <v>25</v>
      </c>
      <c r="LE135" s="72">
        <v>25</v>
      </c>
      <c r="LH135" s="26" t="s">
        <v>672</v>
      </c>
      <c r="LI135" s="26"/>
      <c r="LJ135" s="26" t="s">
        <v>25</v>
      </c>
      <c r="LK135" s="72">
        <v>25</v>
      </c>
      <c r="LN135" s="26" t="s">
        <v>672</v>
      </c>
      <c r="LO135" s="26"/>
      <c r="LP135" s="26" t="s">
        <v>25</v>
      </c>
      <c r="LQ135" s="72">
        <v>25</v>
      </c>
      <c r="LT135" s="25" t="s">
        <v>589</v>
      </c>
      <c r="LV135" s="27"/>
      <c r="LW135" s="27">
        <v>0</v>
      </c>
      <c r="LX135" s="27"/>
      <c r="LZ135" t="str">
        <f t="shared" si="202"/>
        <v>diner</v>
      </c>
      <c r="MB135" s="27">
        <f t="shared" si="256"/>
        <v>0</v>
      </c>
      <c r="MC135" s="65">
        <f t="shared" si="256"/>
        <v>0</v>
      </c>
      <c r="MF135" t="str">
        <f t="shared" si="203"/>
        <v>diner</v>
      </c>
      <c r="MH135" s="27">
        <f t="shared" si="247"/>
        <v>0</v>
      </c>
      <c r="MI135" s="65">
        <f t="shared" si="247"/>
        <v>0</v>
      </c>
      <c r="ML135" t="str">
        <f t="shared" si="204"/>
        <v>diner</v>
      </c>
      <c r="MN135" s="27">
        <f t="shared" si="248"/>
        <v>0</v>
      </c>
      <c r="MO135" s="65">
        <f t="shared" si="248"/>
        <v>0</v>
      </c>
      <c r="MQ135" s="25" t="s">
        <v>660</v>
      </c>
      <c r="MS135">
        <v>0</v>
      </c>
      <c r="MT135" s="27">
        <v>0</v>
      </c>
      <c r="MW135" t="str">
        <f t="shared" si="205"/>
        <v>Ferry (long tail) pour Koh Jum - 45mn arrivée hôtel vers 13h30</v>
      </c>
      <c r="MY135" s="27">
        <f t="shared" si="206"/>
        <v>0</v>
      </c>
      <c r="MZ135" s="65">
        <f t="shared" si="206"/>
        <v>0</v>
      </c>
      <c r="NC135" t="str">
        <f t="shared" si="207"/>
        <v>Ferry (long tail) pour Koh Jum - 45mn arrivée hôtel vers 13h30</v>
      </c>
      <c r="NE135" s="27">
        <f t="shared" si="208"/>
        <v>0</v>
      </c>
      <c r="NF135" s="65">
        <f t="shared" si="208"/>
        <v>0</v>
      </c>
      <c r="NI135" t="str">
        <f t="shared" si="209"/>
        <v>Ferry (long tail) pour Koh Jum - 45mn arrivée hôtel vers 13h30</v>
      </c>
      <c r="NK135" s="27">
        <f t="shared" si="210"/>
        <v>0</v>
      </c>
      <c r="NL135" s="65">
        <f t="shared" si="210"/>
        <v>0</v>
      </c>
      <c r="NN135" s="26"/>
      <c r="NO135" s="26" t="s">
        <v>754</v>
      </c>
      <c r="NP135" s="72">
        <f>+((NQ128/NQ126)*2)</f>
        <v>3053.4680450000001</v>
      </c>
      <c r="NQ135" s="27">
        <f>+NP135</f>
        <v>3053.4680450000001</v>
      </c>
      <c r="NT135" s="26"/>
      <c r="NU135" s="26" t="s">
        <v>754</v>
      </c>
      <c r="NV135" s="72">
        <f>+(NV134*2)-NV131</f>
        <v>2612.3492200000001</v>
      </c>
      <c r="NW135" s="27"/>
      <c r="NZ135" s="26"/>
      <c r="OA135" s="26" t="s">
        <v>754</v>
      </c>
      <c r="OB135" s="72">
        <f>+(OB134*2)-OB131</f>
        <v>2167.0203950000005</v>
      </c>
      <c r="OC135" s="27"/>
      <c r="OF135" s="26"/>
      <c r="OG135" s="26" t="s">
        <v>754</v>
      </c>
      <c r="OH135" s="72">
        <f>+(OH134*2)-OH131</f>
        <v>1721.69157</v>
      </c>
      <c r="OI135" s="27"/>
      <c r="OM135" t="s">
        <v>809</v>
      </c>
      <c r="ON135">
        <f t="shared" si="267"/>
        <v>1920</v>
      </c>
      <c r="OS135" t="s">
        <v>809</v>
      </c>
      <c r="OT135">
        <f t="shared" si="268"/>
        <v>1920</v>
      </c>
      <c r="OY135" t="s">
        <v>809</v>
      </c>
      <c r="OZ135">
        <f t="shared" si="269"/>
        <v>1920</v>
      </c>
      <c r="PE135" t="s">
        <v>809</v>
      </c>
      <c r="PF135">
        <f t="shared" si="270"/>
        <v>1920</v>
      </c>
      <c r="QI135" t="s">
        <v>795</v>
      </c>
      <c r="QJ135">
        <f>120*15</f>
        <v>1800</v>
      </c>
      <c r="RW135" t="s">
        <v>836</v>
      </c>
      <c r="RY135">
        <v>1800</v>
      </c>
      <c r="SA135">
        <f t="shared" si="237"/>
        <v>0</v>
      </c>
      <c r="SB135" t="str">
        <f t="shared" si="237"/>
        <v>van pour aéroport surat thani</v>
      </c>
      <c r="SC135">
        <f t="shared" si="237"/>
        <v>0</v>
      </c>
      <c r="SD135">
        <f t="shared" si="237"/>
        <v>1800</v>
      </c>
      <c r="SF135">
        <f t="shared" si="238"/>
        <v>0</v>
      </c>
      <c r="SG135" t="str">
        <f t="shared" si="238"/>
        <v>van pour aéroport surat thani</v>
      </c>
      <c r="SH135">
        <f t="shared" si="238"/>
        <v>0</v>
      </c>
      <c r="SI135">
        <f t="shared" si="238"/>
        <v>1800</v>
      </c>
      <c r="SK135">
        <f t="shared" si="239"/>
        <v>0</v>
      </c>
      <c r="SL135" t="str">
        <f t="shared" si="239"/>
        <v>van pour aéroport surat thani</v>
      </c>
      <c r="SM135">
        <f t="shared" si="239"/>
        <v>0</v>
      </c>
      <c r="SN135">
        <f t="shared" si="239"/>
        <v>1800</v>
      </c>
      <c r="SR135" t="s">
        <v>708</v>
      </c>
      <c r="SS135" s="27"/>
      <c r="ST135" s="27"/>
      <c r="SW135" t="str">
        <f t="shared" si="240"/>
        <v>Dîner au village</v>
      </c>
      <c r="SX135">
        <f t="shared" si="240"/>
        <v>0</v>
      </c>
      <c r="SY135">
        <f t="shared" si="240"/>
        <v>0</v>
      </c>
      <c r="TB135" t="str">
        <f t="shared" si="241"/>
        <v>Dîner au village</v>
      </c>
      <c r="TC135">
        <f t="shared" si="241"/>
        <v>0</v>
      </c>
      <c r="TD135">
        <f t="shared" si="241"/>
        <v>0</v>
      </c>
      <c r="TG135" t="str">
        <f t="shared" si="242"/>
        <v>Dîner au village</v>
      </c>
      <c r="TH135">
        <f t="shared" si="242"/>
        <v>0</v>
      </c>
      <c r="TI135">
        <f t="shared" si="242"/>
        <v>0</v>
      </c>
    </row>
    <row r="136" spans="6:529" x14ac:dyDescent="0.25">
      <c r="AK136" s="65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E136" s="26" t="s">
        <v>672</v>
      </c>
      <c r="BF136" s="26"/>
      <c r="BG136" s="72">
        <v>25</v>
      </c>
      <c r="BH136" s="65"/>
      <c r="BJ136" s="26" t="s">
        <v>672</v>
      </c>
      <c r="BK136" s="26"/>
      <c r="BL136" s="72">
        <f>+BG136</f>
        <v>25</v>
      </c>
      <c r="BM136" s="72"/>
      <c r="BN136" s="27"/>
      <c r="BO136" s="26" t="s">
        <v>672</v>
      </c>
      <c r="BP136" s="26"/>
      <c r="BQ136" s="72">
        <f>+BG136</f>
        <v>25</v>
      </c>
      <c r="BR136" s="72"/>
      <c r="BS136" s="27"/>
      <c r="BT136" s="26" t="s">
        <v>672</v>
      </c>
      <c r="BU136" s="26"/>
      <c r="BV136" s="72">
        <f>+BG136</f>
        <v>25</v>
      </c>
      <c r="BX136" s="26" t="s">
        <v>720</v>
      </c>
      <c r="BY136" s="72">
        <f>+(BY119+BY115+BY111+BY107+BY103+BY99+BY90+BY86+BY81+BY74+BY67+BY55+BY48+BY44+BY32+BY22+BY53)/C1</f>
        <v>1015.287825</v>
      </c>
      <c r="BZ136" s="26"/>
      <c r="CB136" s="27"/>
      <c r="CC136" s="26" t="s">
        <v>720</v>
      </c>
      <c r="CD136" s="72">
        <f>+BY136</f>
        <v>1015.287825</v>
      </c>
      <c r="CE136" s="26"/>
      <c r="CF136" s="26"/>
      <c r="CG136" s="27"/>
      <c r="CH136" s="26" t="s">
        <v>720</v>
      </c>
      <c r="CI136" s="72">
        <f>+CD136</f>
        <v>1015.287825</v>
      </c>
      <c r="CJ136" s="26"/>
      <c r="CK136" s="26"/>
      <c r="CM136" s="26" t="s">
        <v>720</v>
      </c>
      <c r="CN136" s="72">
        <f>+CI136</f>
        <v>1015.287825</v>
      </c>
      <c r="CO136" s="26"/>
      <c r="CP136" s="25"/>
      <c r="CR136" t="s">
        <v>809</v>
      </c>
      <c r="CS136">
        <f t="shared" si="271"/>
        <v>1800</v>
      </c>
      <c r="DL136" t="s">
        <v>427</v>
      </c>
      <c r="DM136">
        <v>3700</v>
      </c>
      <c r="DN136">
        <v>0</v>
      </c>
      <c r="DP136" t="str">
        <f t="shared" si="165"/>
        <v/>
      </c>
      <c r="DQ136" t="str">
        <f t="shared" si="166"/>
        <v>Lanta miami resort</v>
      </c>
      <c r="DR136" s="27">
        <f t="shared" si="166"/>
        <v>3700</v>
      </c>
      <c r="DS136" s="27">
        <f t="shared" si="166"/>
        <v>0</v>
      </c>
      <c r="DU136" t="str">
        <f t="shared" si="167"/>
        <v/>
      </c>
      <c r="DV136" t="str">
        <f t="shared" si="167"/>
        <v>Lanta miami resort</v>
      </c>
      <c r="DW136" s="27">
        <f t="shared" si="167"/>
        <v>3700</v>
      </c>
      <c r="DX136" s="27">
        <f t="shared" si="132"/>
        <v>0</v>
      </c>
      <c r="DZ136" t="str">
        <f t="shared" si="168"/>
        <v/>
      </c>
      <c r="EA136" t="str">
        <f t="shared" si="168"/>
        <v>Lanta miami resort</v>
      </c>
      <c r="EB136" s="27">
        <f t="shared" si="168"/>
        <v>3700</v>
      </c>
      <c r="EC136" s="27">
        <f t="shared" si="133"/>
        <v>0</v>
      </c>
      <c r="FS136" s="26" t="s">
        <v>727</v>
      </c>
      <c r="FT136" s="72">
        <f>+FT125-FT135</f>
        <v>605.49761999999998</v>
      </c>
      <c r="FU136" s="26"/>
      <c r="FX136" s="26" t="s">
        <v>727</v>
      </c>
      <c r="FY136" s="72">
        <f>+FY125-FY135</f>
        <v>605.49761999999998</v>
      </c>
      <c r="FZ136" s="26"/>
      <c r="GC136" s="26" t="s">
        <v>727</v>
      </c>
      <c r="GD136" s="72">
        <f>+GD125-GD135</f>
        <v>605.49761999999998</v>
      </c>
      <c r="GE136" s="26"/>
      <c r="GH136" s="26" t="s">
        <v>727</v>
      </c>
      <c r="GI136" s="72">
        <f>+GI125-GI135</f>
        <v>605.49761999999998</v>
      </c>
      <c r="GJ136" s="26"/>
      <c r="GK136" t="s">
        <v>888</v>
      </c>
      <c r="GL136" t="s">
        <v>440</v>
      </c>
      <c r="GM136" s="27"/>
      <c r="GN136" s="27"/>
      <c r="GP136" t="str">
        <f t="shared" si="177"/>
        <v>J19</v>
      </c>
      <c r="GQ136" t="str">
        <f t="shared" si="178"/>
        <v>Activités à la carte payables à part (voir desc.)</v>
      </c>
      <c r="GR136" s="27">
        <f t="shared" si="178"/>
        <v>0</v>
      </c>
      <c r="GS136" s="27">
        <f t="shared" si="178"/>
        <v>0</v>
      </c>
      <c r="GU136" t="str">
        <f t="shared" si="179"/>
        <v>J19</v>
      </c>
      <c r="GV136" t="str">
        <f t="shared" si="179"/>
        <v>Activités à la carte payables à part (voir desc.)</v>
      </c>
      <c r="GW136" s="27">
        <f t="shared" si="179"/>
        <v>0</v>
      </c>
      <c r="GX136" s="27">
        <f t="shared" si="138"/>
        <v>0</v>
      </c>
      <c r="GZ136" t="str">
        <f t="shared" si="180"/>
        <v>J19</v>
      </c>
      <c r="HA136" t="str">
        <f t="shared" si="180"/>
        <v>Activités à la carte payables à part (voir desc.)</v>
      </c>
      <c r="HB136" s="27">
        <f t="shared" si="180"/>
        <v>0</v>
      </c>
      <c r="HC136" s="27">
        <f t="shared" si="139"/>
        <v>0</v>
      </c>
      <c r="HD136" t="s">
        <v>888</v>
      </c>
      <c r="HE136" t="s">
        <v>902</v>
      </c>
      <c r="HF136" s="27"/>
      <c r="HG136" s="27"/>
      <c r="HI136" t="str">
        <f t="shared" si="181"/>
        <v>J19</v>
      </c>
      <c r="HJ136" t="str">
        <f t="shared" si="182"/>
        <v>Départ 8h du village</v>
      </c>
      <c r="HK136">
        <f t="shared" si="182"/>
        <v>0</v>
      </c>
      <c r="HL136">
        <f t="shared" si="182"/>
        <v>0</v>
      </c>
      <c r="HN136" t="str">
        <f t="shared" si="183"/>
        <v>J19</v>
      </c>
      <c r="HO136" t="str">
        <f t="shared" si="183"/>
        <v>Départ 8h du village</v>
      </c>
      <c r="HP136">
        <f t="shared" si="183"/>
        <v>0</v>
      </c>
      <c r="HQ136">
        <f t="shared" si="140"/>
        <v>0</v>
      </c>
      <c r="HS136" t="str">
        <f t="shared" si="184"/>
        <v>J19</v>
      </c>
      <c r="HT136" t="str">
        <f t="shared" si="184"/>
        <v>Départ 8h du village</v>
      </c>
      <c r="HU136">
        <f t="shared" si="184"/>
        <v>0</v>
      </c>
      <c r="HV136">
        <f t="shared" si="141"/>
        <v>0</v>
      </c>
      <c r="HW136" t="s">
        <v>888</v>
      </c>
      <c r="HX136" t="s">
        <v>902</v>
      </c>
      <c r="HY136" s="27"/>
      <c r="HZ136" s="27"/>
      <c r="IB136" t="str">
        <f t="shared" si="185"/>
        <v>J19</v>
      </c>
      <c r="IC136" t="str">
        <f t="shared" si="186"/>
        <v>Départ 8h du village</v>
      </c>
      <c r="ID136">
        <f t="shared" si="186"/>
        <v>0</v>
      </c>
      <c r="IE136">
        <f t="shared" si="186"/>
        <v>0</v>
      </c>
      <c r="IG136" t="str">
        <f t="shared" si="187"/>
        <v>J19</v>
      </c>
      <c r="IH136" t="str">
        <f t="shared" si="188"/>
        <v>Départ 8h du village</v>
      </c>
      <c r="II136">
        <f t="shared" si="188"/>
        <v>0</v>
      </c>
      <c r="IJ136">
        <f t="shared" si="188"/>
        <v>0</v>
      </c>
      <c r="IL136" t="str">
        <f t="shared" si="189"/>
        <v>J19</v>
      </c>
      <c r="IM136" t="str">
        <f t="shared" si="190"/>
        <v>Départ 8h du village</v>
      </c>
      <c r="IN136">
        <f t="shared" si="190"/>
        <v>0</v>
      </c>
      <c r="IO136">
        <f t="shared" si="190"/>
        <v>0</v>
      </c>
      <c r="KV136" s="26" t="s">
        <v>681</v>
      </c>
      <c r="KW136" s="26"/>
      <c r="KX136" s="26"/>
      <c r="KY136" s="26">
        <v>8</v>
      </c>
      <c r="LB136" s="26" t="s">
        <v>681</v>
      </c>
      <c r="LC136" s="26"/>
      <c r="LD136" s="26"/>
      <c r="LE136" s="26">
        <v>6</v>
      </c>
      <c r="LH136" s="26" t="s">
        <v>681</v>
      </c>
      <c r="LI136" s="26"/>
      <c r="LJ136" s="26"/>
      <c r="LK136" s="26">
        <v>4</v>
      </c>
      <c r="LN136" s="26" t="s">
        <v>681</v>
      </c>
      <c r="LO136" s="26"/>
      <c r="LP136" s="26"/>
      <c r="LQ136" s="26">
        <v>2</v>
      </c>
      <c r="LT136" s="25" t="s">
        <v>554</v>
      </c>
      <c r="LV136" s="27">
        <v>1200</v>
      </c>
      <c r="LW136" s="27">
        <v>0</v>
      </c>
      <c r="LX136" s="27" t="s">
        <v>555</v>
      </c>
      <c r="LZ136" t="str">
        <f t="shared" si="202"/>
        <v>Hôtel Khao Sok Jungle Resort</v>
      </c>
      <c r="MB136" s="27">
        <f t="shared" si="256"/>
        <v>1200</v>
      </c>
      <c r="MC136" s="65">
        <f t="shared" si="256"/>
        <v>0</v>
      </c>
      <c r="MF136" t="str">
        <f t="shared" si="203"/>
        <v>Hôtel Khao Sok Jungle Resort</v>
      </c>
      <c r="MH136" s="27">
        <f t="shared" si="247"/>
        <v>1200</v>
      </c>
      <c r="MI136" s="65">
        <f t="shared" si="247"/>
        <v>0</v>
      </c>
      <c r="ML136" t="str">
        <f t="shared" si="204"/>
        <v>Hôtel Khao Sok Jungle Resort</v>
      </c>
      <c r="MN136" s="27">
        <f t="shared" si="248"/>
        <v>1200</v>
      </c>
      <c r="MO136" s="65">
        <f t="shared" si="248"/>
        <v>0</v>
      </c>
      <c r="MQ136" s="25" t="s">
        <v>669</v>
      </c>
      <c r="MS136">
        <v>1200</v>
      </c>
      <c r="MT136" s="27">
        <v>0</v>
      </c>
      <c r="MW136" t="str">
        <f t="shared" si="205"/>
        <v>hotel friendly koh jum</v>
      </c>
      <c r="MY136" s="27">
        <f t="shared" si="206"/>
        <v>1200</v>
      </c>
      <c r="MZ136" s="65">
        <f t="shared" si="206"/>
        <v>0</v>
      </c>
      <c r="NC136" t="str">
        <f t="shared" si="207"/>
        <v>hotel friendly koh jum</v>
      </c>
      <c r="NE136" s="27">
        <f t="shared" si="208"/>
        <v>1200</v>
      </c>
      <c r="NF136" s="65">
        <f t="shared" si="208"/>
        <v>0</v>
      </c>
      <c r="NI136" t="str">
        <f t="shared" si="209"/>
        <v>hotel friendly koh jum</v>
      </c>
      <c r="NK136" s="27">
        <f t="shared" si="210"/>
        <v>1200</v>
      </c>
      <c r="NL136" s="65">
        <f t="shared" si="210"/>
        <v>0</v>
      </c>
      <c r="NN136" s="26" t="s">
        <v>760</v>
      </c>
      <c r="NO136" s="26" t="s">
        <v>748</v>
      </c>
      <c r="NP136" s="72">
        <f>+(NQ124/6)+(($NP$142)/6)+(NP131/2)</f>
        <v>2422.5081133333333</v>
      </c>
      <c r="NQ136" s="27"/>
      <c r="NT136" s="26" t="s">
        <v>760</v>
      </c>
      <c r="NU136" s="26" t="s">
        <v>748</v>
      </c>
      <c r="NV136" s="72">
        <f>+(NV137/2)+(NV131/2)</f>
        <v>2088.4288966666668</v>
      </c>
      <c r="NW136" s="27">
        <f>+NV136</f>
        <v>2088.4288966666668</v>
      </c>
      <c r="NZ136" s="26" t="s">
        <v>760</v>
      </c>
      <c r="OA136" s="26" t="s">
        <v>748</v>
      </c>
      <c r="OB136" s="72">
        <f>+(OC124/6)+(($NP$142)/6)+(OB131/2)</f>
        <v>1811.5430133333334</v>
      </c>
      <c r="OC136" s="27"/>
      <c r="OF136" s="26" t="s">
        <v>760</v>
      </c>
      <c r="OG136" s="26" t="s">
        <v>748</v>
      </c>
      <c r="OH136" s="72">
        <f>+(OI124/6)+(($NP$142)/6)+(OH131/2)</f>
        <v>1514.6571299999998</v>
      </c>
      <c r="OI136" s="27"/>
      <c r="OM136" t="s">
        <v>815</v>
      </c>
      <c r="ON136">
        <f t="shared" si="267"/>
        <v>1920</v>
      </c>
      <c r="OS136" t="s">
        <v>815</v>
      </c>
      <c r="OT136">
        <f t="shared" si="268"/>
        <v>1920</v>
      </c>
      <c r="OY136" t="s">
        <v>815</v>
      </c>
      <c r="OZ136">
        <f t="shared" si="269"/>
        <v>1920</v>
      </c>
      <c r="PE136" t="s">
        <v>815</v>
      </c>
      <c r="PF136">
        <f t="shared" si="270"/>
        <v>1920</v>
      </c>
      <c r="QI136" t="s">
        <v>803</v>
      </c>
      <c r="QJ136">
        <f t="shared" ref="QJ136:QJ138" si="272">120*15</f>
        <v>1800</v>
      </c>
      <c r="RD136" s="26" t="s">
        <v>747</v>
      </c>
      <c r="RE136" s="26" t="s">
        <v>748</v>
      </c>
      <c r="RF136" s="72">
        <f>+(RF137/2)+(RE133/2)</f>
        <v>1397.63573</v>
      </c>
      <c r="RG136" s="27">
        <f>+RF136</f>
        <v>1397.63573</v>
      </c>
      <c r="RI136" s="26" t="s">
        <v>747</v>
      </c>
      <c r="RJ136" s="26" t="s">
        <v>748</v>
      </c>
      <c r="RK136" s="72">
        <f>+(RK126/8)+(($RF$144/8)+(RJ133/2))</f>
        <v>1292.7604775</v>
      </c>
      <c r="RL136" s="27"/>
      <c r="RN136" s="26" t="s">
        <v>747</v>
      </c>
      <c r="RO136" s="26" t="s">
        <v>748</v>
      </c>
      <c r="RP136" s="72">
        <f>+(RP126/8)+(($RF$144/8)+(RO133/2))</f>
        <v>1157.885225</v>
      </c>
      <c r="RQ136" s="27"/>
      <c r="RS136" s="26" t="s">
        <v>747</v>
      </c>
      <c r="RT136" s="26" t="s">
        <v>748</v>
      </c>
      <c r="RU136" s="72">
        <f>+(RU126/8)+(($RF$144/8)+(RT133/2))</f>
        <v>1023.0099725</v>
      </c>
      <c r="RW136" t="s">
        <v>838</v>
      </c>
      <c r="SA136">
        <f t="shared" si="237"/>
        <v>0</v>
      </c>
      <c r="SB136" t="str">
        <f t="shared" si="237"/>
        <v>Arrivée vers 11h30 à l'hôtel - déjeuner sur place</v>
      </c>
      <c r="SC136">
        <f t="shared" si="237"/>
        <v>0</v>
      </c>
      <c r="SD136">
        <f t="shared" si="237"/>
        <v>0</v>
      </c>
      <c r="SF136">
        <f t="shared" si="238"/>
        <v>0</v>
      </c>
      <c r="SG136" t="str">
        <f t="shared" si="238"/>
        <v>Arrivée vers 11h30 à l'hôtel - déjeuner sur place</v>
      </c>
      <c r="SH136">
        <f t="shared" si="238"/>
        <v>0</v>
      </c>
      <c r="SI136">
        <f t="shared" si="238"/>
        <v>0</v>
      </c>
      <c r="SK136">
        <f t="shared" si="239"/>
        <v>0</v>
      </c>
      <c r="SL136" t="str">
        <f t="shared" si="239"/>
        <v>Arrivée vers 11h30 à l'hôtel - déjeuner sur place</v>
      </c>
      <c r="SM136">
        <f t="shared" si="239"/>
        <v>0</v>
      </c>
      <c r="SN136">
        <f t="shared" si="239"/>
        <v>0</v>
      </c>
      <c r="SQ136" t="s">
        <v>859</v>
      </c>
      <c r="SR136" t="s">
        <v>712</v>
      </c>
      <c r="SS136" s="27">
        <v>6640</v>
      </c>
      <c r="ST136" s="27"/>
      <c r="SV136" t="s">
        <v>859</v>
      </c>
      <c r="SW136" t="str">
        <f t="shared" si="240"/>
        <v>Temples khmer</v>
      </c>
      <c r="SX136">
        <f t="shared" si="240"/>
        <v>6640</v>
      </c>
      <c r="SY136">
        <f t="shared" si="240"/>
        <v>0</v>
      </c>
      <c r="TA136" t="s">
        <v>859</v>
      </c>
      <c r="TB136" t="str">
        <f t="shared" si="241"/>
        <v>Temples khmer</v>
      </c>
      <c r="TC136">
        <v>7660</v>
      </c>
      <c r="TD136">
        <f t="shared" si="241"/>
        <v>0</v>
      </c>
      <c r="TF136" t="s">
        <v>859</v>
      </c>
      <c r="TG136" t="str">
        <f t="shared" si="242"/>
        <v>Temples khmer</v>
      </c>
      <c r="TH136">
        <v>11850</v>
      </c>
      <c r="TI136">
        <f t="shared" si="242"/>
        <v>0</v>
      </c>
    </row>
    <row r="137" spans="6:529" x14ac:dyDescent="0.25">
      <c r="AK137" s="25"/>
      <c r="BE137" s="26" t="s">
        <v>681</v>
      </c>
      <c r="BF137" s="72"/>
      <c r="BG137" s="26">
        <v>8</v>
      </c>
      <c r="BH137" s="65"/>
      <c r="BJ137" s="26" t="s">
        <v>681</v>
      </c>
      <c r="BK137" s="72"/>
      <c r="BL137" s="26">
        <v>6</v>
      </c>
      <c r="BM137" s="26"/>
      <c r="BO137" s="26" t="s">
        <v>681</v>
      </c>
      <c r="BP137" s="72"/>
      <c r="BQ137" s="26">
        <v>4</v>
      </c>
      <c r="BR137" s="26"/>
      <c r="BT137" s="26" t="s">
        <v>681</v>
      </c>
      <c r="BU137" s="72"/>
      <c r="BV137" s="26">
        <v>2</v>
      </c>
      <c r="BX137" s="26" t="s">
        <v>727</v>
      </c>
      <c r="BY137" s="72">
        <f>+BY126-BY136</f>
        <v>673.09321000000011</v>
      </c>
      <c r="BZ137" s="26"/>
      <c r="CB137" s="27"/>
      <c r="CC137" s="26" t="s">
        <v>727</v>
      </c>
      <c r="CD137" s="72">
        <f>+CD126-CD136</f>
        <v>673.09321000000011</v>
      </c>
      <c r="CE137" s="26"/>
      <c r="CF137" s="26"/>
      <c r="CH137" s="26" t="s">
        <v>727</v>
      </c>
      <c r="CI137" s="72">
        <f>+CI126-CI136</f>
        <v>673.09321000000011</v>
      </c>
      <c r="CJ137" s="26"/>
      <c r="CK137" s="26"/>
      <c r="CM137" s="26" t="s">
        <v>727</v>
      </c>
      <c r="CN137" s="72">
        <f>+CN126-CN136</f>
        <v>673.09321000000011</v>
      </c>
      <c r="CO137" s="26"/>
      <c r="CP137" s="25"/>
      <c r="CR137" t="s">
        <v>815</v>
      </c>
      <c r="CS137">
        <f t="shared" si="271"/>
        <v>1800</v>
      </c>
      <c r="DK137" t="s">
        <v>901</v>
      </c>
      <c r="DL137" t="s">
        <v>440</v>
      </c>
      <c r="DM137" s="27"/>
      <c r="DN137" s="27"/>
      <c r="DP137" t="str">
        <f t="shared" si="165"/>
        <v>J20</v>
      </c>
      <c r="DQ137" t="str">
        <f t="shared" si="166"/>
        <v>Activités à la carte payables à part (voir desc.)</v>
      </c>
      <c r="DR137" s="27">
        <f t="shared" si="166"/>
        <v>0</v>
      </c>
      <c r="DS137" s="27">
        <f t="shared" si="166"/>
        <v>0</v>
      </c>
      <c r="DU137" t="str">
        <f t="shared" si="167"/>
        <v>J20</v>
      </c>
      <c r="DV137" t="str">
        <f t="shared" si="167"/>
        <v>Activités à la carte payables à part (voir desc.)</v>
      </c>
      <c r="DW137" s="27">
        <f t="shared" si="167"/>
        <v>0</v>
      </c>
      <c r="DX137" s="27">
        <f t="shared" si="132"/>
        <v>0</v>
      </c>
      <c r="DZ137" t="str">
        <f t="shared" si="168"/>
        <v>J20</v>
      </c>
      <c r="EA137" t="str">
        <f t="shared" si="168"/>
        <v>Activités à la carte payables à part (voir desc.)</v>
      </c>
      <c r="EB137" s="27">
        <f t="shared" si="168"/>
        <v>0</v>
      </c>
      <c r="EC137" s="27">
        <f t="shared" si="133"/>
        <v>0</v>
      </c>
      <c r="EZ137" t="s">
        <v>795</v>
      </c>
      <c r="FA137">
        <f>15*120</f>
        <v>1800</v>
      </c>
      <c r="FB137" s="27"/>
      <c r="GL137" t="s">
        <v>448</v>
      </c>
      <c r="GN137" s="27">
        <v>0</v>
      </c>
      <c r="GP137" t="str">
        <f t="shared" si="177"/>
        <v/>
      </c>
      <c r="GQ137" t="str">
        <f t="shared" si="178"/>
        <v>Déjeuner à l'hôtel</v>
      </c>
      <c r="GR137" s="27">
        <f t="shared" si="178"/>
        <v>0</v>
      </c>
      <c r="GS137" s="27">
        <f t="shared" si="178"/>
        <v>0</v>
      </c>
      <c r="GU137" t="str">
        <f t="shared" si="179"/>
        <v/>
      </c>
      <c r="GV137" t="str">
        <f t="shared" si="179"/>
        <v>Déjeuner à l'hôtel</v>
      </c>
      <c r="GW137" s="27">
        <f t="shared" si="179"/>
        <v>0</v>
      </c>
      <c r="GX137" s="27">
        <f t="shared" si="138"/>
        <v>0</v>
      </c>
      <c r="GZ137" t="str">
        <f t="shared" si="180"/>
        <v/>
      </c>
      <c r="HA137" t="str">
        <f t="shared" si="180"/>
        <v>Déjeuner à l'hôtel</v>
      </c>
      <c r="HB137" s="27">
        <f t="shared" si="180"/>
        <v>0</v>
      </c>
      <c r="HC137" s="27">
        <f t="shared" si="139"/>
        <v>0</v>
      </c>
      <c r="HE137" t="s">
        <v>903</v>
      </c>
      <c r="HF137" s="27">
        <v>250</v>
      </c>
      <c r="HG137" s="27">
        <v>0</v>
      </c>
      <c r="HI137" t="str">
        <f t="shared" si="181"/>
        <v/>
      </c>
      <c r="HJ137" t="str">
        <f t="shared" si="182"/>
        <v>Visite hot spring en descendant et petit déjeuner sur place</v>
      </c>
      <c r="HK137">
        <f t="shared" si="182"/>
        <v>250</v>
      </c>
      <c r="HL137">
        <f t="shared" si="182"/>
        <v>0</v>
      </c>
      <c r="HN137" t="str">
        <f t="shared" si="183"/>
        <v/>
      </c>
      <c r="HO137" t="str">
        <f t="shared" si="183"/>
        <v>Visite hot spring en descendant et petit déjeuner sur place</v>
      </c>
      <c r="HP137">
        <f t="shared" si="183"/>
        <v>250</v>
      </c>
      <c r="HQ137">
        <f t="shared" si="140"/>
        <v>0</v>
      </c>
      <c r="HS137" t="str">
        <f t="shared" si="184"/>
        <v/>
      </c>
      <c r="HT137" t="str">
        <f t="shared" si="184"/>
        <v>Visite hot spring en descendant et petit déjeuner sur place</v>
      </c>
      <c r="HU137">
        <f t="shared" si="184"/>
        <v>250</v>
      </c>
      <c r="HV137">
        <f t="shared" si="141"/>
        <v>0</v>
      </c>
      <c r="HX137" t="s">
        <v>903</v>
      </c>
      <c r="HY137" s="27">
        <v>250</v>
      </c>
      <c r="HZ137" s="27">
        <v>0</v>
      </c>
      <c r="IB137" t="str">
        <f t="shared" si="185"/>
        <v/>
      </c>
      <c r="IC137" t="str">
        <f t="shared" si="186"/>
        <v>Visite hot spring en descendant et petit déjeuner sur place</v>
      </c>
      <c r="ID137">
        <f t="shared" si="186"/>
        <v>250</v>
      </c>
      <c r="IE137">
        <f t="shared" si="186"/>
        <v>0</v>
      </c>
      <c r="IG137" t="str">
        <f t="shared" si="187"/>
        <v/>
      </c>
      <c r="IH137" t="str">
        <f t="shared" si="188"/>
        <v>Visite hot spring en descendant et petit déjeuner sur place</v>
      </c>
      <c r="II137">
        <f t="shared" si="188"/>
        <v>250</v>
      </c>
      <c r="IJ137">
        <f t="shared" si="188"/>
        <v>0</v>
      </c>
      <c r="IL137" t="str">
        <f t="shared" si="189"/>
        <v/>
      </c>
      <c r="IM137" t="str">
        <f t="shared" si="190"/>
        <v>Visite hot spring en descendant et petit déjeuner sur place</v>
      </c>
      <c r="IN137">
        <f t="shared" si="190"/>
        <v>250</v>
      </c>
      <c r="IO137">
        <f t="shared" si="190"/>
        <v>0</v>
      </c>
      <c r="KV137" s="26" t="s">
        <v>689</v>
      </c>
      <c r="KW137" s="26"/>
      <c r="KX137" s="26"/>
      <c r="KY137" s="72">
        <f>+KY136*KY135*10</f>
        <v>2000</v>
      </c>
      <c r="LB137" s="26" t="s">
        <v>689</v>
      </c>
      <c r="LC137" s="26"/>
      <c r="LD137" s="26"/>
      <c r="LE137" s="72">
        <f>+LE136*LE135*10</f>
        <v>1500</v>
      </c>
      <c r="LH137" s="26" t="s">
        <v>689</v>
      </c>
      <c r="LI137" s="26"/>
      <c r="LJ137" s="26"/>
      <c r="LK137" s="72">
        <f>+LK136*LK135*10</f>
        <v>1000</v>
      </c>
      <c r="LN137" s="26" t="s">
        <v>689</v>
      </c>
      <c r="LO137" s="26"/>
      <c r="LP137" s="26"/>
      <c r="LQ137" s="72">
        <f>+LQ136*LQ135*10</f>
        <v>500</v>
      </c>
      <c r="LS137" t="s">
        <v>832</v>
      </c>
      <c r="LT137" s="25" t="s">
        <v>607</v>
      </c>
      <c r="LV137" s="27">
        <v>0</v>
      </c>
      <c r="LW137" s="27">
        <v>17050</v>
      </c>
      <c r="LX137" s="27" t="s">
        <v>608</v>
      </c>
      <c r="LY137" t="s">
        <v>832</v>
      </c>
      <c r="LZ137" t="str">
        <f t="shared" si="202"/>
        <v>Journée sur le lac + coral cave</v>
      </c>
      <c r="MB137" s="27">
        <f t="shared" si="256"/>
        <v>0</v>
      </c>
      <c r="MC137" s="65">
        <f t="shared" si="256"/>
        <v>17050</v>
      </c>
      <c r="ME137" t="s">
        <v>832</v>
      </c>
      <c r="MF137" t="str">
        <f t="shared" si="203"/>
        <v>Journée sur le lac + coral cave</v>
      </c>
      <c r="MH137" s="27">
        <f t="shared" si="247"/>
        <v>0</v>
      </c>
      <c r="MI137" s="65">
        <f t="shared" si="247"/>
        <v>17050</v>
      </c>
      <c r="MK137" t="s">
        <v>832</v>
      </c>
      <c r="ML137" t="str">
        <f t="shared" si="204"/>
        <v>Journée sur le lac + coral cave</v>
      </c>
      <c r="MN137" s="27">
        <f t="shared" si="248"/>
        <v>0</v>
      </c>
      <c r="MO137" s="65">
        <f t="shared" si="248"/>
        <v>17050</v>
      </c>
      <c r="MQ137" s="25" t="s">
        <v>494</v>
      </c>
      <c r="MT137" s="27">
        <v>0</v>
      </c>
      <c r="MW137" t="str">
        <f t="shared" si="205"/>
        <v>déjeuner hôtel</v>
      </c>
      <c r="MY137" s="27">
        <f t="shared" si="206"/>
        <v>0</v>
      </c>
      <c r="MZ137" s="65">
        <f t="shared" si="206"/>
        <v>0</v>
      </c>
      <c r="NC137" t="str">
        <f t="shared" si="207"/>
        <v>déjeuner hôtel</v>
      </c>
      <c r="NE137" s="27">
        <f t="shared" si="208"/>
        <v>0</v>
      </c>
      <c r="NF137" s="65">
        <f t="shared" si="208"/>
        <v>0</v>
      </c>
      <c r="NI137" t="str">
        <f t="shared" si="209"/>
        <v>déjeuner hôtel</v>
      </c>
      <c r="NK137" s="27">
        <f t="shared" si="210"/>
        <v>0</v>
      </c>
      <c r="NL137" s="65">
        <f t="shared" si="210"/>
        <v>0</v>
      </c>
      <c r="NN137" s="26"/>
      <c r="NO137" s="26" t="s">
        <v>754</v>
      </c>
      <c r="NP137" s="72">
        <f>+(NP136*2)-NP131</f>
        <v>4111.2907266666662</v>
      </c>
      <c r="NQ137" s="27"/>
      <c r="NT137" s="26"/>
      <c r="NU137" s="26" t="s">
        <v>754</v>
      </c>
      <c r="NV137" s="72">
        <f>+(NW128/NW126)*2</f>
        <v>3443.1322933333336</v>
      </c>
      <c r="NW137" s="27">
        <f>+NV137</f>
        <v>3443.1322933333336</v>
      </c>
      <c r="NZ137" s="26"/>
      <c r="OA137" s="26" t="s">
        <v>754</v>
      </c>
      <c r="OB137" s="72">
        <f>+(OB136*2)-OB131</f>
        <v>2889.3605266666668</v>
      </c>
      <c r="OC137" s="27"/>
      <c r="OF137" s="26"/>
      <c r="OG137" s="26" t="s">
        <v>754</v>
      </c>
      <c r="OH137" s="72">
        <f>+(OH136*2)-OH131</f>
        <v>2295.5887599999996</v>
      </c>
      <c r="OI137" s="27"/>
      <c r="QI137" t="s">
        <v>809</v>
      </c>
      <c r="QJ137">
        <f t="shared" si="272"/>
        <v>1800</v>
      </c>
      <c r="RD137" s="26"/>
      <c r="RE137" s="26" t="s">
        <v>754</v>
      </c>
      <c r="RF137" s="72">
        <f>+(RF130/RF128)*2</f>
        <v>2353.2308600000001</v>
      </c>
      <c r="RG137" s="27">
        <f>+RF137</f>
        <v>2353.2308600000001</v>
      </c>
      <c r="RI137" s="26"/>
      <c r="RJ137" s="26" t="s">
        <v>754</v>
      </c>
      <c r="RK137" s="72">
        <f>+(RK136*2)-RJ133</f>
        <v>2143.4803550000001</v>
      </c>
      <c r="RL137" s="27"/>
      <c r="RN137" s="26"/>
      <c r="RO137" s="26" t="s">
        <v>754</v>
      </c>
      <c r="RP137" s="72">
        <f>+(RP136*2)-RO133</f>
        <v>1873.7298499999999</v>
      </c>
      <c r="RQ137" s="27"/>
      <c r="RS137" s="26"/>
      <c r="RT137" s="26" t="s">
        <v>754</v>
      </c>
      <c r="RU137" s="72">
        <f>+(RU136*2)-RT133</f>
        <v>1603.979345</v>
      </c>
      <c r="RW137" t="s">
        <v>840</v>
      </c>
      <c r="RY137">
        <v>2700</v>
      </c>
      <c r="SA137">
        <f t="shared" si="237"/>
        <v>0</v>
      </c>
      <c r="SB137" t="str">
        <f t="shared" si="237"/>
        <v>van journée</v>
      </c>
      <c r="SC137">
        <f t="shared" si="237"/>
        <v>0</v>
      </c>
      <c r="SD137">
        <f t="shared" si="237"/>
        <v>2700</v>
      </c>
      <c r="SF137">
        <f t="shared" si="238"/>
        <v>0</v>
      </c>
      <c r="SG137" t="str">
        <f t="shared" si="238"/>
        <v>van journée</v>
      </c>
      <c r="SH137">
        <f t="shared" si="238"/>
        <v>0</v>
      </c>
      <c r="SI137">
        <f t="shared" si="238"/>
        <v>2700</v>
      </c>
      <c r="SK137">
        <f t="shared" si="239"/>
        <v>0</v>
      </c>
      <c r="SL137" t="str">
        <f t="shared" si="239"/>
        <v>van journée</v>
      </c>
      <c r="SM137">
        <f t="shared" si="239"/>
        <v>0</v>
      </c>
      <c r="SN137">
        <f t="shared" si="239"/>
        <v>2700</v>
      </c>
      <c r="SR137" t="s">
        <v>719</v>
      </c>
      <c r="SS137" s="27"/>
      <c r="ST137" s="27"/>
      <c r="SW137" t="str">
        <f t="shared" si="240"/>
        <v>Déjeuner en route dans un village (inclus)</v>
      </c>
      <c r="SX137">
        <f t="shared" si="240"/>
        <v>0</v>
      </c>
      <c r="SY137">
        <f t="shared" si="240"/>
        <v>0</v>
      </c>
      <c r="TB137" t="str">
        <f t="shared" si="241"/>
        <v>Déjeuner en route dans un village (inclus)</v>
      </c>
      <c r="TC137">
        <f t="shared" si="241"/>
        <v>0</v>
      </c>
      <c r="TD137">
        <f t="shared" si="241"/>
        <v>0</v>
      </c>
      <c r="TG137" t="str">
        <f t="shared" si="242"/>
        <v>Déjeuner en route dans un village (inclus)</v>
      </c>
      <c r="TH137">
        <f t="shared" si="242"/>
        <v>0</v>
      </c>
      <c r="TI137">
        <f t="shared" si="242"/>
        <v>0</v>
      </c>
    </row>
    <row r="138" spans="6:529" x14ac:dyDescent="0.25">
      <c r="AK138" s="65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E138" s="26" t="s">
        <v>689</v>
      </c>
      <c r="BF138" s="72"/>
      <c r="BG138" s="72">
        <f>+BG137*BG136*19</f>
        <v>3800</v>
      </c>
      <c r="BH138" s="65"/>
      <c r="BJ138" s="26" t="s">
        <v>689</v>
      </c>
      <c r="BK138" s="72"/>
      <c r="BL138" s="72">
        <f>+BL137*BL136*19</f>
        <v>2850</v>
      </c>
      <c r="BM138" s="72"/>
      <c r="BO138" s="26" t="s">
        <v>689</v>
      </c>
      <c r="BP138" s="72"/>
      <c r="BQ138" s="72">
        <f>+BQ137*BQ136*19</f>
        <v>1900</v>
      </c>
      <c r="BR138" s="72"/>
      <c r="BT138" s="26" t="s">
        <v>689</v>
      </c>
      <c r="BU138" s="72"/>
      <c r="BV138" s="72">
        <f>+BV137*BV136*19</f>
        <v>950</v>
      </c>
      <c r="CB138" s="27"/>
      <c r="CC138"/>
      <c r="CD138"/>
      <c r="CE138"/>
      <c r="CF138"/>
      <c r="CP138" s="25"/>
      <c r="DL138" t="s">
        <v>448</v>
      </c>
      <c r="DN138" s="27">
        <v>0</v>
      </c>
      <c r="DP138" t="str">
        <f t="shared" si="165"/>
        <v/>
      </c>
      <c r="DQ138" t="str">
        <f t="shared" si="166"/>
        <v>Déjeuner à l'hôtel</v>
      </c>
      <c r="DR138" s="27">
        <f t="shared" si="166"/>
        <v>0</v>
      </c>
      <c r="DS138" s="27">
        <f t="shared" si="166"/>
        <v>0</v>
      </c>
      <c r="DU138" t="str">
        <f t="shared" si="167"/>
        <v/>
      </c>
      <c r="DV138" t="str">
        <f t="shared" si="167"/>
        <v>Déjeuner à l'hôtel</v>
      </c>
      <c r="DW138" s="27">
        <f t="shared" si="167"/>
        <v>0</v>
      </c>
      <c r="DX138" s="27">
        <f t="shared" si="132"/>
        <v>0</v>
      </c>
      <c r="DZ138" t="str">
        <f t="shared" si="168"/>
        <v/>
      </c>
      <c r="EA138" t="str">
        <f t="shared" si="168"/>
        <v>Déjeuner à l'hôtel</v>
      </c>
      <c r="EB138" s="27">
        <f t="shared" si="168"/>
        <v>0</v>
      </c>
      <c r="EC138" s="27">
        <f t="shared" si="133"/>
        <v>0</v>
      </c>
      <c r="EZ138" t="s">
        <v>803</v>
      </c>
      <c r="FA138">
        <f t="shared" ref="FA138:FA140" si="273">15*120</f>
        <v>1800</v>
      </c>
      <c r="FS138" s="26" t="s">
        <v>797</v>
      </c>
      <c r="FT138" s="72">
        <f>+(FU128/8)+(($FT$147)/8)+(FT135/2)</f>
        <v>1794.47613125</v>
      </c>
      <c r="FU138" s="65">
        <f>+FT138*$C$1</f>
        <v>69580.307531989136</v>
      </c>
      <c r="FX138" s="26" t="s">
        <v>797</v>
      </c>
      <c r="FY138" s="72">
        <f>+(FZ128/8)+(($FT$147)/8)+(FY135/2)</f>
        <v>1563.6524075</v>
      </c>
      <c r="FZ138" s="65"/>
      <c r="GC138" s="26" t="s">
        <v>797</v>
      </c>
      <c r="GD138" s="72">
        <f>+(GE128/8)+(($FT$147)/8)+(GD135/2)</f>
        <v>1345.72368375</v>
      </c>
      <c r="GE138" s="65"/>
      <c r="GH138" s="26" t="s">
        <v>797</v>
      </c>
      <c r="GI138" s="72">
        <f>+(GJ128/8)+(($FT$147)/8)+(GI135/2)</f>
        <v>1127.7949599999999</v>
      </c>
      <c r="GJ138" s="65"/>
      <c r="GL138" t="s">
        <v>355</v>
      </c>
      <c r="GM138" s="27"/>
      <c r="GN138" s="27">
        <v>0</v>
      </c>
      <c r="GP138" t="str">
        <f t="shared" si="177"/>
        <v/>
      </c>
      <c r="GQ138" t="str">
        <f t="shared" si="178"/>
        <v>Dîner le soir à l'hôtel ou à proximité</v>
      </c>
      <c r="GR138" s="27">
        <f t="shared" si="178"/>
        <v>0</v>
      </c>
      <c r="GS138" s="27">
        <f t="shared" si="178"/>
        <v>0</v>
      </c>
      <c r="GU138" t="str">
        <f t="shared" si="179"/>
        <v/>
      </c>
      <c r="GV138" t="str">
        <f t="shared" si="179"/>
        <v>Dîner le soir à l'hôtel ou à proximité</v>
      </c>
      <c r="GW138" s="27">
        <f t="shared" si="179"/>
        <v>0</v>
      </c>
      <c r="GX138" s="27">
        <f t="shared" si="138"/>
        <v>0</v>
      </c>
      <c r="GZ138" t="str">
        <f t="shared" si="180"/>
        <v/>
      </c>
      <c r="HA138" t="str">
        <f t="shared" si="180"/>
        <v>Dîner le soir à l'hôtel ou à proximité</v>
      </c>
      <c r="HB138" s="27">
        <f t="shared" si="180"/>
        <v>0</v>
      </c>
      <c r="HC138" s="27">
        <f t="shared" si="139"/>
        <v>0</v>
      </c>
      <c r="HE138" t="s">
        <v>263</v>
      </c>
      <c r="HF138" s="27"/>
      <c r="HG138" s="27">
        <v>3500</v>
      </c>
      <c r="HI138" t="str">
        <f t="shared" si="181"/>
        <v/>
      </c>
      <c r="HJ138" t="str">
        <f t="shared" si="182"/>
        <v>Van à la journée</v>
      </c>
      <c r="HK138">
        <f t="shared" si="182"/>
        <v>0</v>
      </c>
      <c r="HL138">
        <f t="shared" si="182"/>
        <v>3500</v>
      </c>
      <c r="HN138" t="str">
        <f t="shared" si="183"/>
        <v/>
      </c>
      <c r="HO138" t="str">
        <f t="shared" si="183"/>
        <v>Van à la journée</v>
      </c>
      <c r="HP138">
        <f t="shared" si="183"/>
        <v>0</v>
      </c>
      <c r="HQ138">
        <f t="shared" si="140"/>
        <v>3500</v>
      </c>
      <c r="HS138" t="str">
        <f t="shared" si="184"/>
        <v/>
      </c>
      <c r="HT138" t="str">
        <f t="shared" si="184"/>
        <v>Van à la journée</v>
      </c>
      <c r="HU138">
        <f t="shared" si="184"/>
        <v>0</v>
      </c>
      <c r="HV138">
        <f t="shared" si="141"/>
        <v>3500</v>
      </c>
      <c r="HX138" t="s">
        <v>263</v>
      </c>
      <c r="HY138" s="27"/>
      <c r="HZ138" s="27">
        <v>3500</v>
      </c>
      <c r="IB138" t="str">
        <f t="shared" si="185"/>
        <v/>
      </c>
      <c r="IC138" t="str">
        <f t="shared" si="186"/>
        <v>Van à la journée</v>
      </c>
      <c r="ID138">
        <f t="shared" si="186"/>
        <v>0</v>
      </c>
      <c r="IE138">
        <f t="shared" si="186"/>
        <v>3500</v>
      </c>
      <c r="IG138" t="str">
        <f t="shared" si="187"/>
        <v/>
      </c>
      <c r="IH138" t="str">
        <f t="shared" si="188"/>
        <v>Van à la journée</v>
      </c>
      <c r="II138">
        <f t="shared" si="188"/>
        <v>0</v>
      </c>
      <c r="IJ138">
        <f t="shared" si="188"/>
        <v>3500</v>
      </c>
      <c r="IL138" t="str">
        <f t="shared" si="189"/>
        <v/>
      </c>
      <c r="IM138" t="str">
        <f t="shared" si="190"/>
        <v>Van à la journée</v>
      </c>
      <c r="IN138">
        <f t="shared" si="190"/>
        <v>0</v>
      </c>
      <c r="IO138">
        <f t="shared" si="190"/>
        <v>3500</v>
      </c>
      <c r="KV138" s="26" t="s">
        <v>699</v>
      </c>
      <c r="KW138" s="26"/>
      <c r="KX138" s="26"/>
      <c r="KY138" s="72">
        <f>+KY137+KY134</f>
        <v>11294.27757</v>
      </c>
      <c r="LB138" s="26" t="s">
        <v>699</v>
      </c>
      <c r="LC138" s="26"/>
      <c r="LD138" s="26"/>
      <c r="LE138" s="72">
        <f>+LE137+LE134</f>
        <v>9128.9399000000012</v>
      </c>
      <c r="LH138" s="26" t="s">
        <v>699</v>
      </c>
      <c r="LI138" s="26"/>
      <c r="LJ138" s="26"/>
      <c r="LK138" s="72">
        <f>+LK137+LK134</f>
        <v>7092.5522300000002</v>
      </c>
      <c r="LN138" s="26" t="s">
        <v>699</v>
      </c>
      <c r="LO138" s="26"/>
      <c r="LP138" s="26"/>
      <c r="LQ138" s="72">
        <f>+LQ137+LQ134</f>
        <v>5056.1645600000002</v>
      </c>
      <c r="LT138" s="25" t="s">
        <v>582</v>
      </c>
      <c r="LV138" s="27">
        <v>0</v>
      </c>
      <c r="LW138" s="27">
        <v>0</v>
      </c>
      <c r="LX138" s="27"/>
      <c r="LZ138" t="str">
        <f t="shared" si="202"/>
        <v>déjeuner</v>
      </c>
      <c r="MB138" s="27">
        <f t="shared" si="256"/>
        <v>0</v>
      </c>
      <c r="MC138" s="65">
        <f t="shared" si="256"/>
        <v>0</v>
      </c>
      <c r="MF138" t="str">
        <f t="shared" si="203"/>
        <v>déjeuner</v>
      </c>
      <c r="MH138" s="27">
        <f t="shared" si="247"/>
        <v>0</v>
      </c>
      <c r="MI138" s="65">
        <f t="shared" si="247"/>
        <v>0</v>
      </c>
      <c r="ML138" t="str">
        <f t="shared" si="204"/>
        <v>déjeuner</v>
      </c>
      <c r="MN138" s="27">
        <f t="shared" si="248"/>
        <v>0</v>
      </c>
      <c r="MO138" s="65">
        <f t="shared" si="248"/>
        <v>0</v>
      </c>
      <c r="MQ138" s="25" t="s">
        <v>685</v>
      </c>
      <c r="MT138" s="27">
        <v>0</v>
      </c>
      <c r="MW138" t="str">
        <f t="shared" si="205"/>
        <v>dîner hôtel</v>
      </c>
      <c r="MY138" s="27">
        <f t="shared" si="206"/>
        <v>0</v>
      </c>
      <c r="MZ138" s="65">
        <f t="shared" si="206"/>
        <v>0</v>
      </c>
      <c r="NC138" t="str">
        <f t="shared" si="207"/>
        <v>dîner hôtel</v>
      </c>
      <c r="NE138" s="27">
        <f t="shared" si="208"/>
        <v>0</v>
      </c>
      <c r="NF138" s="65">
        <f t="shared" si="208"/>
        <v>0</v>
      </c>
      <c r="NI138" t="str">
        <f t="shared" si="209"/>
        <v>dîner hôtel</v>
      </c>
      <c r="NK138" s="27">
        <f t="shared" si="210"/>
        <v>0</v>
      </c>
      <c r="NL138" s="65">
        <f t="shared" si="210"/>
        <v>0</v>
      </c>
      <c r="NN138" s="26" t="s">
        <v>769</v>
      </c>
      <c r="NO138" s="26" t="s">
        <v>748</v>
      </c>
      <c r="NP138" s="72">
        <f>+(NQ124/4)+(($NP$142)/4)+(NP131/2)</f>
        <v>3450.3307949999999</v>
      </c>
      <c r="NQ138" s="27"/>
      <c r="NT138" s="26" t="s">
        <v>769</v>
      </c>
      <c r="NU138" s="26" t="s">
        <v>748</v>
      </c>
      <c r="NV138" s="72">
        <f>+(NW124/4)+(($NP$142)/4)+(NV131/2)</f>
        <v>2979.2119700000003</v>
      </c>
      <c r="NW138" s="27"/>
      <c r="NZ138" s="26" t="s">
        <v>769</v>
      </c>
      <c r="OA138" s="26" t="s">
        <v>748</v>
      </c>
      <c r="OB138" s="72">
        <f>+(OB139/2)+(OB131/2)</f>
        <v>2503.8831450000007</v>
      </c>
      <c r="OC138" s="27">
        <f>+OB138</f>
        <v>2503.8831450000007</v>
      </c>
      <c r="OF138" s="26" t="s">
        <v>769</v>
      </c>
      <c r="OG138" s="26" t="s">
        <v>748</v>
      </c>
      <c r="OH138" s="72">
        <f>+(OI124/4)+(($NP$142)/4)+(OH131/2)</f>
        <v>2088.5543200000002</v>
      </c>
      <c r="OI138" s="27"/>
      <c r="QI138" t="s">
        <v>815</v>
      </c>
      <c r="QJ138">
        <f t="shared" si="272"/>
        <v>1800</v>
      </c>
      <c r="RD138" s="26" t="s">
        <v>760</v>
      </c>
      <c r="RE138" s="26" t="s">
        <v>748</v>
      </c>
      <c r="RF138" s="72">
        <f>+(RF126/6)+(($RF$144)/6)+(RE133/2)</f>
        <v>1829.8408733333333</v>
      </c>
      <c r="RG138" s="27"/>
      <c r="RI138" s="26" t="s">
        <v>760</v>
      </c>
      <c r="RJ138" s="26" t="s">
        <v>748</v>
      </c>
      <c r="RK138" s="72">
        <f>+(RK139/2)+(RJ133/2)</f>
        <v>1610.0072033333331</v>
      </c>
      <c r="RL138" s="27">
        <f>+RK138</f>
        <v>1610.0072033333331</v>
      </c>
      <c r="RN138" s="26" t="s">
        <v>760</v>
      </c>
      <c r="RO138" s="26" t="s">
        <v>748</v>
      </c>
      <c r="RP138" s="72">
        <f>+(RP126/6)+(($RF$144)/6)+(RO133/2)</f>
        <v>1470.1735333333334</v>
      </c>
      <c r="RQ138" s="27"/>
      <c r="RS138" s="26" t="s">
        <v>760</v>
      </c>
      <c r="RT138" s="26" t="s">
        <v>748</v>
      </c>
      <c r="RU138" s="72">
        <f>+(RU126/6)+(($RF$144)/6)+(RT133/2)</f>
        <v>1290.3398633333334</v>
      </c>
      <c r="RW138" t="s">
        <v>845</v>
      </c>
      <c r="RX138">
        <v>9</v>
      </c>
      <c r="RY138">
        <v>9</v>
      </c>
      <c r="SA138">
        <f t="shared" si="237"/>
        <v>0</v>
      </c>
      <c r="SB138" t="str">
        <f t="shared" si="237"/>
        <v>14h klong jim thompson</v>
      </c>
      <c r="SC138">
        <f t="shared" si="237"/>
        <v>9</v>
      </c>
      <c r="SD138">
        <f t="shared" si="237"/>
        <v>9</v>
      </c>
      <c r="SF138">
        <f t="shared" si="238"/>
        <v>0</v>
      </c>
      <c r="SG138" t="str">
        <f t="shared" si="238"/>
        <v>14h klong jim thompson</v>
      </c>
      <c r="SH138">
        <f t="shared" si="238"/>
        <v>9</v>
      </c>
      <c r="SI138">
        <f t="shared" si="238"/>
        <v>9</v>
      </c>
      <c r="SK138">
        <f t="shared" si="239"/>
        <v>0</v>
      </c>
      <c r="SL138" t="str">
        <f t="shared" si="239"/>
        <v>14h klong jim thompson</v>
      </c>
      <c r="SM138">
        <f t="shared" si="239"/>
        <v>9</v>
      </c>
      <c r="SN138">
        <f t="shared" si="239"/>
        <v>9</v>
      </c>
      <c r="SR138" t="s">
        <v>726</v>
      </c>
      <c r="SS138" s="27"/>
      <c r="ST138" s="27"/>
      <c r="SW138" t="str">
        <f t="shared" si="240"/>
        <v>Slive hotel - dîner à surin</v>
      </c>
      <c r="SX138">
        <f t="shared" si="240"/>
        <v>0</v>
      </c>
      <c r="SY138">
        <f t="shared" si="240"/>
        <v>0</v>
      </c>
      <c r="TB138" t="str">
        <f t="shared" si="241"/>
        <v>Slive hotel - dîner à surin</v>
      </c>
      <c r="TC138">
        <f t="shared" si="241"/>
        <v>0</v>
      </c>
      <c r="TD138">
        <f t="shared" si="241"/>
        <v>0</v>
      </c>
      <c r="TG138" t="str">
        <f t="shared" si="242"/>
        <v>Slive hotel - dîner à surin</v>
      </c>
      <c r="TH138">
        <f t="shared" si="242"/>
        <v>0</v>
      </c>
      <c r="TI138">
        <f t="shared" si="242"/>
        <v>0</v>
      </c>
    </row>
    <row r="139" spans="6:529" x14ac:dyDescent="0.25">
      <c r="AK139" s="65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E139" s="26" t="s">
        <v>699</v>
      </c>
      <c r="BF139" s="72"/>
      <c r="BG139" s="72">
        <f>+BG138+BG135</f>
        <v>16495.823830000001</v>
      </c>
      <c r="BH139" s="65"/>
      <c r="BJ139" s="26" t="s">
        <v>699</v>
      </c>
      <c r="BK139" s="72"/>
      <c r="BL139" s="72">
        <f>+BL138+BL135</f>
        <v>12997.204449999999</v>
      </c>
      <c r="BM139" s="72"/>
      <c r="BO139" s="26" t="s">
        <v>699</v>
      </c>
      <c r="BP139" s="72"/>
      <c r="BQ139" s="72">
        <f>+BQ138+BQ135</f>
        <v>9704.9050700000007</v>
      </c>
      <c r="BR139" s="72"/>
      <c r="BT139" s="26" t="s">
        <v>699</v>
      </c>
      <c r="BU139" s="72"/>
      <c r="BV139" s="72">
        <f>+BV138+BV135</f>
        <v>6412.6056900000003</v>
      </c>
      <c r="BX139" s="26" t="s">
        <v>797</v>
      </c>
      <c r="BY139" s="72">
        <f>+(BZ129/8)+(($BY$148)/8)+(BY136/2)</f>
        <v>2357.9616237499999</v>
      </c>
      <c r="BZ139" s="65">
        <f>+BY139*$C$1</f>
        <v>91429.299098487783</v>
      </c>
      <c r="CB139"/>
      <c r="CC139" s="26" t="s">
        <v>797</v>
      </c>
      <c r="CD139" s="72">
        <f>+(CE129/8)+(($BY$148)/8)+(CD136/2)</f>
        <v>2049.8823431250003</v>
      </c>
      <c r="CE139" s="65"/>
      <c r="CF139" s="65"/>
      <c r="CH139" s="26" t="s">
        <v>797</v>
      </c>
      <c r="CI139" s="72">
        <f>+(CJ129/8)+(($BY$148)/8)+(CI136/2)</f>
        <v>1754.6980624999999</v>
      </c>
      <c r="CJ139" s="65"/>
      <c r="CK139" s="65"/>
      <c r="CM139" s="26" t="s">
        <v>797</v>
      </c>
      <c r="CN139" s="72">
        <f>+(CO129/8)+(($BY$148)/8)+(CN136/2)</f>
        <v>1459.5137818750002</v>
      </c>
      <c r="CO139" s="65"/>
      <c r="CP139" s="25"/>
      <c r="DL139" t="s">
        <v>355</v>
      </c>
      <c r="DM139" s="27"/>
      <c r="DN139" s="27">
        <v>0</v>
      </c>
      <c r="DP139" t="str">
        <f t="shared" si="165"/>
        <v/>
      </c>
      <c r="DQ139" t="str">
        <f t="shared" si="166"/>
        <v>Dîner le soir à l'hôtel ou à proximité</v>
      </c>
      <c r="DR139" s="27">
        <f t="shared" si="166"/>
        <v>0</v>
      </c>
      <c r="DS139" s="27">
        <f t="shared" si="166"/>
        <v>0</v>
      </c>
      <c r="DU139" t="str">
        <f t="shared" si="167"/>
        <v/>
      </c>
      <c r="DV139" t="str">
        <f t="shared" si="167"/>
        <v>Dîner le soir à l'hôtel ou à proximité</v>
      </c>
      <c r="DW139" s="27">
        <f t="shared" si="167"/>
        <v>0</v>
      </c>
      <c r="DX139" s="27">
        <f t="shared" si="132"/>
        <v>0</v>
      </c>
      <c r="DZ139" t="str">
        <f t="shared" si="168"/>
        <v/>
      </c>
      <c r="EA139" t="str">
        <f t="shared" si="168"/>
        <v>Dîner le soir à l'hôtel ou à proximité</v>
      </c>
      <c r="EB139" s="27">
        <f t="shared" si="168"/>
        <v>0</v>
      </c>
      <c r="EC139" s="27">
        <f t="shared" si="133"/>
        <v>0</v>
      </c>
      <c r="EZ139" t="s">
        <v>809</v>
      </c>
      <c r="FA139">
        <f t="shared" si="273"/>
        <v>1800</v>
      </c>
      <c r="FS139" s="26" t="s">
        <v>806</v>
      </c>
      <c r="FT139" s="72">
        <f>+(FT138*2)-FT135</f>
        <v>3056.5177125</v>
      </c>
      <c r="FU139" s="65">
        <f t="shared" ref="FU139:FU145" si="274">+FT139*$C$1</f>
        <v>118515.61506397829</v>
      </c>
      <c r="FX139" s="26" t="s">
        <v>806</v>
      </c>
      <c r="FY139" s="72">
        <f>+(FY138*2)-FY135</f>
        <v>2594.870265</v>
      </c>
      <c r="FZ139" s="65"/>
      <c r="GC139" s="26" t="s">
        <v>806</v>
      </c>
      <c r="GD139" s="72">
        <f>+(GD138*2)-GD135</f>
        <v>2159.0128175</v>
      </c>
      <c r="GE139" s="65"/>
      <c r="GH139" s="26" t="s">
        <v>806</v>
      </c>
      <c r="GI139" s="72">
        <f>+(GI138*2)-GI135</f>
        <v>1723.1553699999999</v>
      </c>
      <c r="GJ139" s="65"/>
      <c r="GL139" t="s">
        <v>813</v>
      </c>
      <c r="GM139" s="27">
        <v>3700</v>
      </c>
      <c r="GN139" s="27">
        <v>0</v>
      </c>
      <c r="GP139" t="str">
        <f t="shared" si="177"/>
        <v/>
      </c>
      <c r="GQ139" t="str">
        <f t="shared" si="178"/>
        <v>Lanta Miami Resort</v>
      </c>
      <c r="GR139" s="27">
        <f t="shared" si="178"/>
        <v>3700</v>
      </c>
      <c r="GS139" s="27">
        <f t="shared" si="178"/>
        <v>0</v>
      </c>
      <c r="GU139" t="str">
        <f t="shared" si="179"/>
        <v/>
      </c>
      <c r="GV139" t="str">
        <f t="shared" si="179"/>
        <v>Lanta Miami Resort</v>
      </c>
      <c r="GW139" s="27">
        <f t="shared" si="179"/>
        <v>3700</v>
      </c>
      <c r="GX139" s="27">
        <f t="shared" si="138"/>
        <v>0</v>
      </c>
      <c r="GZ139" t="str">
        <f t="shared" si="180"/>
        <v/>
      </c>
      <c r="HA139" t="str">
        <f t="shared" si="180"/>
        <v>Lanta Miami Resort</v>
      </c>
      <c r="HB139" s="27">
        <f t="shared" si="180"/>
        <v>3700</v>
      </c>
      <c r="HC139" s="27">
        <f t="shared" si="139"/>
        <v>0</v>
      </c>
      <c r="HE139" t="s">
        <v>904</v>
      </c>
      <c r="HI139" t="str">
        <f t="shared" si="181"/>
        <v/>
      </c>
      <c r="HJ139" t="str">
        <f t="shared" si="182"/>
        <v>Départ 10h pour Chiang Mai arrivée midi</v>
      </c>
      <c r="HK139">
        <f t="shared" si="182"/>
        <v>0</v>
      </c>
      <c r="HL139">
        <f t="shared" si="182"/>
        <v>0</v>
      </c>
      <c r="HN139" t="str">
        <f t="shared" si="183"/>
        <v/>
      </c>
      <c r="HO139" t="str">
        <f t="shared" si="183"/>
        <v>Départ 10h pour Chiang Mai arrivée midi</v>
      </c>
      <c r="HP139">
        <f t="shared" si="183"/>
        <v>0</v>
      </c>
      <c r="HQ139">
        <f t="shared" si="140"/>
        <v>0</v>
      </c>
      <c r="HS139" t="str">
        <f t="shared" si="184"/>
        <v/>
      </c>
      <c r="HT139" t="str">
        <f t="shared" si="184"/>
        <v>Départ 10h pour Chiang Mai arrivée midi</v>
      </c>
      <c r="HU139">
        <f t="shared" si="184"/>
        <v>0</v>
      </c>
      <c r="HV139">
        <f t="shared" si="141"/>
        <v>0</v>
      </c>
      <c r="HX139" t="s">
        <v>904</v>
      </c>
      <c r="IB139" t="str">
        <f t="shared" si="185"/>
        <v/>
      </c>
      <c r="IC139" t="str">
        <f t="shared" si="186"/>
        <v>Départ 10h pour Chiang Mai arrivée midi</v>
      </c>
      <c r="ID139">
        <f t="shared" si="186"/>
        <v>0</v>
      </c>
      <c r="IE139">
        <f t="shared" si="186"/>
        <v>0</v>
      </c>
      <c r="IG139" t="str">
        <f t="shared" si="187"/>
        <v/>
      </c>
      <c r="IH139" t="str">
        <f t="shared" si="188"/>
        <v>Départ 10h pour Chiang Mai arrivée midi</v>
      </c>
      <c r="II139">
        <f t="shared" si="188"/>
        <v>0</v>
      </c>
      <c r="IJ139">
        <f t="shared" si="188"/>
        <v>0</v>
      </c>
      <c r="IL139" t="str">
        <f t="shared" si="189"/>
        <v/>
      </c>
      <c r="IM139" t="str">
        <f t="shared" si="190"/>
        <v>Départ 10h pour Chiang Mai arrivée midi</v>
      </c>
      <c r="IN139">
        <f t="shared" si="190"/>
        <v>0</v>
      </c>
      <c r="IO139">
        <f t="shared" si="190"/>
        <v>0</v>
      </c>
      <c r="KV139" s="26" t="s">
        <v>709</v>
      </c>
      <c r="KW139" s="26"/>
      <c r="KX139" s="72">
        <f>+KY138/KY136</f>
        <v>1411.78469625</v>
      </c>
      <c r="KY139" s="26"/>
      <c r="LB139" s="26" t="s">
        <v>709</v>
      </c>
      <c r="LC139" s="26"/>
      <c r="LD139" s="72">
        <f>+LE138/LE136</f>
        <v>1521.4899833333336</v>
      </c>
      <c r="LE139" s="26"/>
      <c r="LH139" s="26" t="s">
        <v>709</v>
      </c>
      <c r="LI139" s="26"/>
      <c r="LJ139" s="72">
        <f>+LK138/LK136</f>
        <v>1773.1380575000001</v>
      </c>
      <c r="LK139" s="26"/>
      <c r="LN139" s="26" t="s">
        <v>709</v>
      </c>
      <c r="LO139" s="26"/>
      <c r="LP139" s="72">
        <f>+LQ138/LQ136</f>
        <v>2528.0822800000001</v>
      </c>
      <c r="LQ139" s="26"/>
      <c r="LT139" s="25" t="s">
        <v>621</v>
      </c>
      <c r="LV139" s="27"/>
      <c r="LW139" s="27">
        <v>0</v>
      </c>
      <c r="LX139" s="27"/>
      <c r="LZ139" t="str">
        <f t="shared" si="202"/>
        <v>diner hôtel</v>
      </c>
      <c r="MB139" s="27">
        <f t="shared" si="256"/>
        <v>0</v>
      </c>
      <c r="MC139" s="65">
        <f t="shared" si="256"/>
        <v>0</v>
      </c>
      <c r="MF139" t="str">
        <f t="shared" si="203"/>
        <v>diner hôtel</v>
      </c>
      <c r="MH139" s="27">
        <f t="shared" si="247"/>
        <v>0</v>
      </c>
      <c r="MI139" s="65">
        <f t="shared" si="247"/>
        <v>0</v>
      </c>
      <c r="ML139" t="str">
        <f t="shared" si="204"/>
        <v>diner hôtel</v>
      </c>
      <c r="MN139" s="27">
        <f t="shared" si="248"/>
        <v>0</v>
      </c>
      <c r="MO139" s="65">
        <f t="shared" si="248"/>
        <v>0</v>
      </c>
      <c r="MP139" t="s">
        <v>901</v>
      </c>
      <c r="MQ139" s="25" t="s">
        <v>669</v>
      </c>
      <c r="MS139">
        <v>1200</v>
      </c>
      <c r="MT139" s="27">
        <v>0</v>
      </c>
      <c r="MV139" t="s">
        <v>901</v>
      </c>
      <c r="MW139" t="str">
        <f t="shared" si="205"/>
        <v>hotel friendly koh jum</v>
      </c>
      <c r="MY139" s="27">
        <f t="shared" si="206"/>
        <v>1200</v>
      </c>
      <c r="MZ139" s="65">
        <f t="shared" si="206"/>
        <v>0</v>
      </c>
      <c r="NB139" t="s">
        <v>901</v>
      </c>
      <c r="NC139" t="str">
        <f t="shared" si="207"/>
        <v>hotel friendly koh jum</v>
      </c>
      <c r="NE139" s="27">
        <f t="shared" si="208"/>
        <v>1200</v>
      </c>
      <c r="NF139" s="65">
        <f t="shared" si="208"/>
        <v>0</v>
      </c>
      <c r="NH139" t="s">
        <v>901</v>
      </c>
      <c r="NI139" t="str">
        <f t="shared" si="209"/>
        <v>hotel friendly koh jum</v>
      </c>
      <c r="NK139" s="27">
        <f t="shared" si="210"/>
        <v>1200</v>
      </c>
      <c r="NL139" s="65">
        <f t="shared" si="210"/>
        <v>0</v>
      </c>
      <c r="NN139" s="26"/>
      <c r="NO139" s="26" t="s">
        <v>754</v>
      </c>
      <c r="NP139" s="72">
        <f>+(NP138*2)-NP131</f>
        <v>6166.9360899999992</v>
      </c>
      <c r="NQ139" s="27"/>
      <c r="NT139" s="26"/>
      <c r="NU139" s="26" t="s">
        <v>754</v>
      </c>
      <c r="NV139" s="72">
        <f>+(NV138*2)-NV131</f>
        <v>5224.6984400000001</v>
      </c>
      <c r="NW139" s="27"/>
      <c r="NZ139" s="26"/>
      <c r="OA139" s="26" t="s">
        <v>754</v>
      </c>
      <c r="OB139" s="72">
        <f>+(OC128/OC126)*2</f>
        <v>4274.0407900000009</v>
      </c>
      <c r="OC139" s="27">
        <f>+OB139</f>
        <v>4274.0407900000009</v>
      </c>
      <c r="OF139" s="26"/>
      <c r="OG139" s="26" t="s">
        <v>754</v>
      </c>
      <c r="OH139" s="72">
        <f>+(OH138*2)-OH131</f>
        <v>3443.3831400000004</v>
      </c>
      <c r="OI139" s="27"/>
      <c r="RD139" s="26"/>
      <c r="RE139" s="26" t="s">
        <v>754</v>
      </c>
      <c r="RF139" s="72">
        <f>+(RF138*2)-RE133</f>
        <v>3217.6411466666668</v>
      </c>
      <c r="RG139" s="27"/>
      <c r="RI139" s="26"/>
      <c r="RJ139" s="26" t="s">
        <v>754</v>
      </c>
      <c r="RK139" s="72">
        <f>+(RK130/RK128)*2</f>
        <v>2777.9738066666664</v>
      </c>
      <c r="RL139" s="27">
        <f>+RK139</f>
        <v>2777.9738066666664</v>
      </c>
      <c r="RN139" s="26"/>
      <c r="RO139" s="26" t="s">
        <v>754</v>
      </c>
      <c r="RP139" s="72">
        <f>+(RP138*2)-RO133</f>
        <v>2498.3064666666669</v>
      </c>
      <c r="RQ139" s="27"/>
      <c r="RS139" s="26"/>
      <c r="RT139" s="26" t="s">
        <v>754</v>
      </c>
      <c r="RU139" s="72">
        <f>+(RU138*2)-RT133</f>
        <v>2138.6391266666669</v>
      </c>
      <c r="RW139" t="s">
        <v>849</v>
      </c>
      <c r="RX139">
        <v>200</v>
      </c>
      <c r="SA139">
        <f t="shared" si="237"/>
        <v>0</v>
      </c>
      <c r="SB139" t="str">
        <f t="shared" si="237"/>
        <v>jim thompson</v>
      </c>
      <c r="SC139">
        <f t="shared" si="237"/>
        <v>200</v>
      </c>
      <c r="SD139">
        <f t="shared" si="237"/>
        <v>0</v>
      </c>
      <c r="SF139">
        <f t="shared" si="238"/>
        <v>0</v>
      </c>
      <c r="SG139" t="str">
        <f t="shared" si="238"/>
        <v>jim thompson</v>
      </c>
      <c r="SH139">
        <f t="shared" si="238"/>
        <v>200</v>
      </c>
      <c r="SI139">
        <f t="shared" si="238"/>
        <v>0</v>
      </c>
      <c r="SK139">
        <f t="shared" si="239"/>
        <v>0</v>
      </c>
      <c r="SL139" t="str">
        <f t="shared" si="239"/>
        <v>jim thompson</v>
      </c>
      <c r="SM139">
        <f t="shared" si="239"/>
        <v>200</v>
      </c>
      <c r="SN139">
        <f t="shared" si="239"/>
        <v>0</v>
      </c>
      <c r="SQ139" t="s">
        <v>888</v>
      </c>
      <c r="SR139" t="s">
        <v>736</v>
      </c>
      <c r="SS139" s="27"/>
      <c r="ST139" s="27"/>
      <c r="SV139" t="s">
        <v>888</v>
      </c>
      <c r="SW139" t="str">
        <f t="shared" si="240"/>
        <v>1h chez le chaman (cérémonie animiste)</v>
      </c>
      <c r="SX139">
        <f t="shared" si="240"/>
        <v>0</v>
      </c>
      <c r="SY139">
        <f t="shared" si="240"/>
        <v>0</v>
      </c>
      <c r="TA139" t="s">
        <v>888</v>
      </c>
      <c r="TB139" t="str">
        <f t="shared" si="241"/>
        <v>1h chez le chaman (cérémonie animiste)</v>
      </c>
      <c r="TC139">
        <f t="shared" si="241"/>
        <v>0</v>
      </c>
      <c r="TD139">
        <f t="shared" si="241"/>
        <v>0</v>
      </c>
      <c r="TF139" t="s">
        <v>888</v>
      </c>
      <c r="TG139" t="str">
        <f t="shared" si="242"/>
        <v>1h chez le chaman (cérémonie animiste)</v>
      </c>
      <c r="TH139">
        <f t="shared" si="242"/>
        <v>0</v>
      </c>
      <c r="TI139">
        <f t="shared" si="242"/>
        <v>0</v>
      </c>
    </row>
    <row r="140" spans="6:529" x14ac:dyDescent="0.25">
      <c r="AK140" s="65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E140" s="26" t="s">
        <v>709</v>
      </c>
      <c r="BF140" s="72">
        <f>+BG139/BG137</f>
        <v>2061.9779787500001</v>
      </c>
      <c r="BG140" s="26"/>
      <c r="BH140" s="65"/>
      <c r="BJ140" s="26" t="s">
        <v>709</v>
      </c>
      <c r="BK140" s="72">
        <f>+BL139/BL137</f>
        <v>2166.2007416666665</v>
      </c>
      <c r="BL140" s="26"/>
      <c r="BM140" s="26"/>
      <c r="BO140" s="26" t="s">
        <v>709</v>
      </c>
      <c r="BP140" s="72">
        <f>+BQ139/BQ137</f>
        <v>2426.2262675000002</v>
      </c>
      <c r="BQ140" s="26"/>
      <c r="BR140" s="26"/>
      <c r="BT140" s="26" t="s">
        <v>709</v>
      </c>
      <c r="BU140" s="72">
        <f>+BV139/BV137</f>
        <v>3206.3028450000002</v>
      </c>
      <c r="BV140" s="26"/>
      <c r="BX140" s="26" t="s">
        <v>806</v>
      </c>
      <c r="BY140" s="72">
        <f>+(BY139*2)-BY136</f>
        <v>3700.6354225</v>
      </c>
      <c r="BZ140" s="65">
        <f>+BY140*$C$1</f>
        <v>143491.09819697557</v>
      </c>
      <c r="CA140" s="65"/>
      <c r="CB140" s="27"/>
      <c r="CC140" s="26" t="s">
        <v>806</v>
      </c>
      <c r="CD140" s="72">
        <f>+(CD139*2)-CD136</f>
        <v>3084.4768612500006</v>
      </c>
      <c r="CE140" s="65"/>
      <c r="CF140" s="65"/>
      <c r="CH140" s="26" t="s">
        <v>806</v>
      </c>
      <c r="CI140" s="72">
        <f>+(CI139*2)-CI136</f>
        <v>2494.1082999999999</v>
      </c>
      <c r="CJ140" s="65"/>
      <c r="CK140" s="65"/>
      <c r="CM140" s="26" t="s">
        <v>806</v>
      </c>
      <c r="CN140" s="72">
        <f>+(CN139*2)-CN136</f>
        <v>1903.7397387500005</v>
      </c>
      <c r="CO140" s="65"/>
      <c r="CP140" s="65"/>
      <c r="CS140" s="27"/>
      <c r="CT140" s="27"/>
      <c r="DL140" t="s">
        <v>427</v>
      </c>
      <c r="DM140">
        <v>3700</v>
      </c>
      <c r="DN140">
        <v>0</v>
      </c>
      <c r="DP140" t="str">
        <f t="shared" si="165"/>
        <v/>
      </c>
      <c r="DQ140" t="str">
        <f t="shared" si="166"/>
        <v>Lanta miami resort</v>
      </c>
      <c r="DR140" s="27">
        <f t="shared" si="166"/>
        <v>3700</v>
      </c>
      <c r="DS140" s="27">
        <f t="shared" si="166"/>
        <v>0</v>
      </c>
      <c r="DU140" t="str">
        <f t="shared" si="167"/>
        <v/>
      </c>
      <c r="DV140" t="str">
        <f t="shared" si="167"/>
        <v>Lanta miami resort</v>
      </c>
      <c r="DW140" s="27">
        <f t="shared" si="167"/>
        <v>3700</v>
      </c>
      <c r="DX140" s="27">
        <f t="shared" si="132"/>
        <v>0</v>
      </c>
      <c r="DZ140" t="str">
        <f t="shared" si="168"/>
        <v/>
      </c>
      <c r="EA140" t="str">
        <f t="shared" si="168"/>
        <v>Lanta miami resort</v>
      </c>
      <c r="EB140" s="27">
        <f t="shared" si="168"/>
        <v>3700</v>
      </c>
      <c r="EC140" s="27">
        <f t="shared" si="133"/>
        <v>0</v>
      </c>
      <c r="EZ140" t="s">
        <v>815</v>
      </c>
      <c r="FA140">
        <f t="shared" si="273"/>
        <v>1800</v>
      </c>
      <c r="FS140" s="26" t="s">
        <v>812</v>
      </c>
      <c r="FT140" s="72">
        <f>+(FU128/6)+(($FT$147)/6)+(FT135/2)</f>
        <v>2303.8957500000001</v>
      </c>
      <c r="FU140" s="65">
        <f t="shared" si="274"/>
        <v>89332.910042652191</v>
      </c>
      <c r="FX140" s="26" t="s">
        <v>812</v>
      </c>
      <c r="FY140" s="72">
        <f>+(FZ128/6)+(($FT$147)/6)+(FY135/2)</f>
        <v>1996.1307850000001</v>
      </c>
      <c r="FZ140" s="65">
        <f>+FY140*$C$1</f>
        <v>77399.410042652191</v>
      </c>
      <c r="GC140" s="26" t="s">
        <v>812</v>
      </c>
      <c r="GD140" s="72">
        <f>+(GE128/6)+(($FT$147)/6)+(GD135/2)</f>
        <v>1705.5591533333334</v>
      </c>
      <c r="GE140" s="65"/>
      <c r="GH140" s="26" t="s">
        <v>812</v>
      </c>
      <c r="GI140" s="72">
        <f>+(GJ128/6)+(($FT$147)/6)+(GI135/2)</f>
        <v>1414.9875216666665</v>
      </c>
      <c r="GJ140" s="65"/>
      <c r="GK140" t="s">
        <v>901</v>
      </c>
      <c r="GL140" t="s">
        <v>440</v>
      </c>
      <c r="GM140" s="27"/>
      <c r="GN140" s="27"/>
      <c r="GP140" t="str">
        <f t="shared" si="177"/>
        <v>J20</v>
      </c>
      <c r="GQ140" t="str">
        <f t="shared" si="178"/>
        <v>Activités à la carte payables à part (voir desc.)</v>
      </c>
      <c r="GR140" s="27">
        <f t="shared" si="178"/>
        <v>0</v>
      </c>
      <c r="GS140" s="27">
        <f t="shared" si="178"/>
        <v>0</v>
      </c>
      <c r="GU140" t="str">
        <f t="shared" si="179"/>
        <v>J20</v>
      </c>
      <c r="GV140" t="str">
        <f t="shared" si="179"/>
        <v>Activités à la carte payables à part (voir desc.)</v>
      </c>
      <c r="GW140" s="27">
        <f t="shared" si="179"/>
        <v>0</v>
      </c>
      <c r="GX140" s="27">
        <f t="shared" si="138"/>
        <v>0</v>
      </c>
      <c r="GZ140" t="str">
        <f t="shared" si="180"/>
        <v>J20</v>
      </c>
      <c r="HA140" t="str">
        <f t="shared" si="180"/>
        <v>Activités à la carte payables à part (voir desc.)</v>
      </c>
      <c r="HB140" s="27">
        <f t="shared" si="180"/>
        <v>0</v>
      </c>
      <c r="HC140" s="27">
        <f t="shared" si="139"/>
        <v>0</v>
      </c>
      <c r="HE140" t="s">
        <v>905</v>
      </c>
      <c r="HI140" t="str">
        <f t="shared" si="181"/>
        <v/>
      </c>
      <c r="HJ140" t="str">
        <f t="shared" si="182"/>
        <v>Installation à l'hôtel + déjeuner - départ 14h pour vieille ville</v>
      </c>
      <c r="HK140">
        <f t="shared" si="182"/>
        <v>0</v>
      </c>
      <c r="HL140">
        <f t="shared" si="182"/>
        <v>0</v>
      </c>
      <c r="HN140" t="str">
        <f t="shared" si="183"/>
        <v/>
      </c>
      <c r="HO140" t="str">
        <f t="shared" si="183"/>
        <v>Installation à l'hôtel + déjeuner - départ 14h pour vieille ville</v>
      </c>
      <c r="HP140">
        <f t="shared" si="183"/>
        <v>0</v>
      </c>
      <c r="HQ140">
        <f t="shared" si="140"/>
        <v>0</v>
      </c>
      <c r="HS140" t="str">
        <f t="shared" si="184"/>
        <v/>
      </c>
      <c r="HT140" t="str">
        <f t="shared" si="184"/>
        <v>Installation à l'hôtel + déjeuner - départ 14h pour vieille ville</v>
      </c>
      <c r="HU140">
        <f t="shared" si="184"/>
        <v>0</v>
      </c>
      <c r="HV140">
        <f t="shared" si="141"/>
        <v>0</v>
      </c>
      <c r="HX140" t="s">
        <v>905</v>
      </c>
      <c r="IB140" t="str">
        <f t="shared" si="185"/>
        <v/>
      </c>
      <c r="IC140" t="str">
        <f t="shared" si="186"/>
        <v>Installation à l'hôtel + déjeuner - départ 14h pour vieille ville</v>
      </c>
      <c r="ID140">
        <f t="shared" si="186"/>
        <v>0</v>
      </c>
      <c r="IE140">
        <f t="shared" si="186"/>
        <v>0</v>
      </c>
      <c r="IG140" t="str">
        <f t="shared" si="187"/>
        <v/>
      </c>
      <c r="IH140" t="str">
        <f t="shared" si="188"/>
        <v>Installation à l'hôtel + déjeuner - départ 14h pour vieille ville</v>
      </c>
      <c r="II140">
        <f t="shared" si="188"/>
        <v>0</v>
      </c>
      <c r="IJ140">
        <f t="shared" si="188"/>
        <v>0</v>
      </c>
      <c r="IL140" t="str">
        <f t="shared" si="189"/>
        <v/>
      </c>
      <c r="IM140" t="str">
        <f t="shared" si="190"/>
        <v>Installation à l'hôtel + déjeuner - départ 14h pour vieille ville</v>
      </c>
      <c r="IN140">
        <f t="shared" si="190"/>
        <v>0</v>
      </c>
      <c r="IO140">
        <f t="shared" si="190"/>
        <v>0</v>
      </c>
      <c r="KV140" s="26" t="s">
        <v>713</v>
      </c>
      <c r="KW140" s="26"/>
      <c r="KX140" s="72">
        <f>+(KY138/KY136*2)-KX141</f>
        <v>2102.0941425000001</v>
      </c>
      <c r="KY140" s="26" t="s">
        <v>25</v>
      </c>
      <c r="LB140" s="26" t="s">
        <v>713</v>
      </c>
      <c r="LC140" s="26"/>
      <c r="LD140" s="72">
        <f>+(LE138/LE136*2)-LD141</f>
        <v>2321.5047166666673</v>
      </c>
      <c r="LE140" s="26" t="s">
        <v>25</v>
      </c>
      <c r="LH140" s="26" t="s">
        <v>713</v>
      </c>
      <c r="LI140" s="26"/>
      <c r="LJ140" s="72">
        <f>+(LK138/LK136*2)-LJ141</f>
        <v>2824.8008650000002</v>
      </c>
      <c r="LK140" s="26" t="s">
        <v>25</v>
      </c>
      <c r="LN140" s="26" t="s">
        <v>713</v>
      </c>
      <c r="LO140" s="26"/>
      <c r="LP140" s="72">
        <f>+(LQ138/LQ136*2)-LP141</f>
        <v>4334.6893099999998</v>
      </c>
      <c r="LQ140" s="26" t="s">
        <v>25</v>
      </c>
      <c r="LT140" s="25" t="s">
        <v>554</v>
      </c>
      <c r="LV140" s="27">
        <v>1200</v>
      </c>
      <c r="LW140" s="27">
        <v>0</v>
      </c>
      <c r="LX140" s="27" t="s">
        <v>555</v>
      </c>
      <c r="LZ140" t="str">
        <f t="shared" si="202"/>
        <v>Hôtel Khao Sok Jungle Resort</v>
      </c>
      <c r="MB140" s="27">
        <f t="shared" si="256"/>
        <v>1200</v>
      </c>
      <c r="MC140" s="65">
        <f t="shared" si="256"/>
        <v>0</v>
      </c>
      <c r="MF140" t="str">
        <f t="shared" si="203"/>
        <v>Hôtel Khao Sok Jungle Resort</v>
      </c>
      <c r="MH140" s="27">
        <f t="shared" si="247"/>
        <v>1200</v>
      </c>
      <c r="MI140" s="65">
        <f t="shared" si="247"/>
        <v>0</v>
      </c>
      <c r="ML140" t="str">
        <f t="shared" si="204"/>
        <v>Hôtel Khao Sok Jungle Resort</v>
      </c>
      <c r="MN140" s="27">
        <f t="shared" si="248"/>
        <v>1200</v>
      </c>
      <c r="MO140" s="65">
        <f t="shared" si="248"/>
        <v>0</v>
      </c>
      <c r="MQ140" s="25" t="s">
        <v>494</v>
      </c>
      <c r="MT140" s="27">
        <v>0</v>
      </c>
      <c r="MW140" t="str">
        <f t="shared" si="205"/>
        <v>déjeuner hôtel</v>
      </c>
      <c r="MY140" s="27">
        <f t="shared" si="206"/>
        <v>0</v>
      </c>
      <c r="MZ140" s="65">
        <f t="shared" si="206"/>
        <v>0</v>
      </c>
      <c r="NC140" t="str">
        <f t="shared" si="207"/>
        <v>déjeuner hôtel</v>
      </c>
      <c r="NE140" s="27">
        <f t="shared" si="208"/>
        <v>0</v>
      </c>
      <c r="NF140" s="65">
        <f t="shared" si="208"/>
        <v>0</v>
      </c>
      <c r="NI140" t="str">
        <f t="shared" si="209"/>
        <v>déjeuner hôtel</v>
      </c>
      <c r="NK140" s="27">
        <f t="shared" si="210"/>
        <v>0</v>
      </c>
      <c r="NL140" s="65">
        <f t="shared" si="210"/>
        <v>0</v>
      </c>
      <c r="NN140" s="26" t="s">
        <v>781</v>
      </c>
      <c r="NO140" s="26" t="s">
        <v>748</v>
      </c>
      <c r="NP140" s="72">
        <f>+(NQ124/2)+(($NP$142)/2)+(NP131/2)</f>
        <v>6533.7988400000004</v>
      </c>
      <c r="NQ140" s="27"/>
      <c r="NT140" s="26" t="s">
        <v>781</v>
      </c>
      <c r="NU140" s="26" t="s">
        <v>748</v>
      </c>
      <c r="NV140" s="72">
        <f>+(NW124/2)+(($NP$142)/2)+(NV131/2)</f>
        <v>5591.5611900000004</v>
      </c>
      <c r="NW140" s="27"/>
      <c r="NZ140" s="26" t="s">
        <v>781</v>
      </c>
      <c r="OA140" s="26" t="s">
        <v>748</v>
      </c>
      <c r="OB140" s="72">
        <f>+(OC124/2)+(($NP$142)/2)+(OB131/2)</f>
        <v>4700.9035400000012</v>
      </c>
      <c r="OC140" s="27"/>
      <c r="OF140" s="26" t="s">
        <v>781</v>
      </c>
      <c r="OG140" s="26" t="s">
        <v>748</v>
      </c>
      <c r="OH140" s="72">
        <f>+OH141+(OH131/2)</f>
        <v>7133.6290300000001</v>
      </c>
      <c r="OI140" s="27">
        <f>+OH140</f>
        <v>7133.6290300000001</v>
      </c>
      <c r="RD140" s="26" t="s">
        <v>769</v>
      </c>
      <c r="RE140" s="26" t="s">
        <v>748</v>
      </c>
      <c r="RF140" s="72">
        <f>+(RF126/4)+(($RF$144)/4)+(RE133/2)</f>
        <v>2634.2511600000003</v>
      </c>
      <c r="RG140" s="27"/>
      <c r="RI140" s="26" t="s">
        <v>769</v>
      </c>
      <c r="RJ140" s="26" t="s">
        <v>748</v>
      </c>
      <c r="RK140" s="72">
        <f>+(RK126/4)+(($RF$144)/4)+(RJ133/2)</f>
        <v>2364.5006549999998</v>
      </c>
      <c r="RL140" s="27"/>
      <c r="RN140" s="26" t="s">
        <v>769</v>
      </c>
      <c r="RO140" s="26" t="s">
        <v>748</v>
      </c>
      <c r="RP140" s="72">
        <f>+(RP141/2)+(RO133/2)</f>
        <v>2034.7501499999998</v>
      </c>
      <c r="RQ140" s="27">
        <f>+RP140</f>
        <v>2034.7501499999998</v>
      </c>
      <c r="RS140" s="26" t="s">
        <v>769</v>
      </c>
      <c r="RT140" s="26" t="s">
        <v>748</v>
      </c>
      <c r="RU140" s="72">
        <f>+(RU126/4)+(($RF$144)/4)+(RT133/2)</f>
        <v>1824.9996449999999</v>
      </c>
      <c r="RW140" t="s">
        <v>527</v>
      </c>
      <c r="SA140">
        <f t="shared" si="237"/>
        <v>0</v>
      </c>
      <c r="SB140" t="str">
        <f t="shared" si="237"/>
        <v>Retour hôtel vers 16h</v>
      </c>
      <c r="SC140">
        <f t="shared" si="237"/>
        <v>0</v>
      </c>
      <c r="SD140">
        <f t="shared" si="237"/>
        <v>0</v>
      </c>
      <c r="SF140">
        <f t="shared" si="238"/>
        <v>0</v>
      </c>
      <c r="SG140" t="str">
        <f t="shared" si="238"/>
        <v>Retour hôtel vers 16h</v>
      </c>
      <c r="SH140">
        <f t="shared" si="238"/>
        <v>0</v>
      </c>
      <c r="SI140">
        <f t="shared" si="238"/>
        <v>0</v>
      </c>
      <c r="SK140">
        <f t="shared" si="239"/>
        <v>0</v>
      </c>
      <c r="SL140" t="str">
        <f t="shared" si="239"/>
        <v>Retour hôtel vers 16h</v>
      </c>
      <c r="SM140">
        <f t="shared" si="239"/>
        <v>0</v>
      </c>
      <c r="SN140">
        <f t="shared" si="239"/>
        <v>0</v>
      </c>
      <c r="SR140" t="s">
        <v>746</v>
      </c>
      <c r="SS140" s="27"/>
      <c r="ST140" s="27"/>
      <c r="SW140" t="str">
        <f t="shared" si="240"/>
        <v>Journée rizières</v>
      </c>
      <c r="SX140">
        <f t="shared" si="240"/>
        <v>0</v>
      </c>
      <c r="SY140">
        <f t="shared" si="240"/>
        <v>0</v>
      </c>
      <c r="TB140" t="str">
        <f t="shared" si="241"/>
        <v>Journée rizières</v>
      </c>
      <c r="TC140">
        <f t="shared" si="241"/>
        <v>0</v>
      </c>
      <c r="TD140">
        <f t="shared" si="241"/>
        <v>0</v>
      </c>
      <c r="TG140" t="str">
        <f t="shared" si="242"/>
        <v>Journée rizières</v>
      </c>
      <c r="TH140">
        <f t="shared" si="242"/>
        <v>0</v>
      </c>
      <c r="TI140">
        <f t="shared" si="242"/>
        <v>0</v>
      </c>
    </row>
    <row r="141" spans="6:529" x14ac:dyDescent="0.25">
      <c r="AK141" s="65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E141" s="26" t="s">
        <v>713</v>
      </c>
      <c r="BF141" s="72">
        <f>+(BG139/BG137*2)-BF142</f>
        <v>3097.9265975000003</v>
      </c>
      <c r="BG141" s="26"/>
      <c r="BH141" s="65"/>
      <c r="BI141" s="27"/>
      <c r="BJ141" s="26" t="s">
        <v>713</v>
      </c>
      <c r="BK141" s="72">
        <f>+(BL139/BL137*2)-BK142</f>
        <v>3306.3721233333331</v>
      </c>
      <c r="BL141" s="26"/>
      <c r="BM141" s="26"/>
      <c r="BO141" s="26" t="s">
        <v>713</v>
      </c>
      <c r="BP141" s="72">
        <f>+(BQ139/BQ137*2)-BP142</f>
        <v>3826.4231750000004</v>
      </c>
      <c r="BQ141" s="26"/>
      <c r="BR141" s="26"/>
      <c r="BT141" s="26" t="s">
        <v>713</v>
      </c>
      <c r="BU141" s="72">
        <f>+(BV139/BV137*2)-BU142</f>
        <v>5386.5763299999999</v>
      </c>
      <c r="BV141" s="26"/>
      <c r="BX141" s="26" t="s">
        <v>812</v>
      </c>
      <c r="BY141" s="72">
        <f>+(BZ129/6)+(($BY$148)/6)+(BY136/2)</f>
        <v>2974.7341941666668</v>
      </c>
      <c r="BZ141" s="65"/>
      <c r="CA141" s="65"/>
      <c r="CB141"/>
      <c r="CC141" s="26" t="s">
        <v>812</v>
      </c>
      <c r="CD141" s="72">
        <f>+(CE129/6)+(($BY$148)/6)+(CD136/2)</f>
        <v>2563.96182</v>
      </c>
      <c r="CE141" s="65">
        <f>+CD141*$C$1</f>
        <v>99416.898797983711</v>
      </c>
      <c r="CF141" s="65"/>
      <c r="CG141" s="27"/>
      <c r="CH141" s="26" t="s">
        <v>812</v>
      </c>
      <c r="CI141" s="72">
        <f>+(CJ129/6)+(($BY$148)/6)+(CI136/2)</f>
        <v>2170.3827791666668</v>
      </c>
      <c r="CJ141" s="65"/>
      <c r="CK141" s="65"/>
      <c r="CL141" s="27"/>
      <c r="CM141" s="26" t="s">
        <v>812</v>
      </c>
      <c r="CN141" s="72">
        <f>+(CO129/6)+(($BY$148)/6)+(CN136/2)</f>
        <v>1776.8037383333333</v>
      </c>
      <c r="CO141" s="65"/>
      <c r="CP141" s="65"/>
      <c r="CS141" s="27"/>
      <c r="CT141" s="27"/>
      <c r="DK141" t="s">
        <v>906</v>
      </c>
      <c r="DL141" t="s">
        <v>594</v>
      </c>
      <c r="DM141">
        <v>0</v>
      </c>
      <c r="DN141">
        <v>2500</v>
      </c>
      <c r="DP141" t="str">
        <f t="shared" si="165"/>
        <v>J21</v>
      </c>
      <c r="DQ141" t="str">
        <f t="shared" si="166"/>
        <v>Départ à midi de l'hôtel en van pour krabi airport</v>
      </c>
      <c r="DR141" s="27">
        <f t="shared" si="166"/>
        <v>0</v>
      </c>
      <c r="DS141" s="27">
        <f t="shared" si="166"/>
        <v>2500</v>
      </c>
      <c r="DU141" t="str">
        <f t="shared" si="167"/>
        <v>J21</v>
      </c>
      <c r="DV141" t="str">
        <f t="shared" si="167"/>
        <v>Départ à midi de l'hôtel en van pour krabi airport</v>
      </c>
      <c r="DW141" s="27">
        <f t="shared" si="167"/>
        <v>0</v>
      </c>
      <c r="DX141" s="27">
        <f t="shared" si="132"/>
        <v>2500</v>
      </c>
      <c r="DZ141" t="str">
        <f t="shared" si="168"/>
        <v>J21</v>
      </c>
      <c r="EA141" t="str">
        <f t="shared" si="168"/>
        <v>Départ à midi de l'hôtel en van pour krabi airport</v>
      </c>
      <c r="EB141" s="27">
        <f t="shared" si="168"/>
        <v>0</v>
      </c>
      <c r="EC141" s="27">
        <f t="shared" si="133"/>
        <v>2500</v>
      </c>
      <c r="FS141" s="26" t="s">
        <v>806</v>
      </c>
      <c r="FT141" s="72">
        <f>+(FT140*2)-FT135</f>
        <v>4075.3569500000003</v>
      </c>
      <c r="FU141" s="65">
        <f t="shared" si="274"/>
        <v>158020.82008530438</v>
      </c>
      <c r="FX141" s="26" t="s">
        <v>806</v>
      </c>
      <c r="FY141" s="72">
        <f>+(FY140*2)-FY135</f>
        <v>3459.8270200000002</v>
      </c>
      <c r="FZ141" s="65">
        <f>+FY141*$C$1</f>
        <v>134153.82008530438</v>
      </c>
      <c r="GC141" s="26" t="s">
        <v>806</v>
      </c>
      <c r="GD141" s="72">
        <f>+(GD140*2)-GD135</f>
        <v>2878.6837566666668</v>
      </c>
      <c r="GE141" s="65"/>
      <c r="GH141" s="26" t="s">
        <v>806</v>
      </c>
      <c r="GI141" s="72">
        <f>+(GI140*2)-GI135</f>
        <v>2297.540493333333</v>
      </c>
      <c r="GJ141" s="65"/>
      <c r="GL141" t="s">
        <v>448</v>
      </c>
      <c r="GN141" s="27">
        <v>0</v>
      </c>
      <c r="GP141" t="str">
        <f t="shared" si="177"/>
        <v/>
      </c>
      <c r="GQ141" t="str">
        <f t="shared" si="178"/>
        <v>Déjeuner à l'hôtel</v>
      </c>
      <c r="GR141" s="27">
        <f t="shared" si="178"/>
        <v>0</v>
      </c>
      <c r="GS141" s="27">
        <f t="shared" si="178"/>
        <v>0</v>
      </c>
      <c r="GU141" t="str">
        <f t="shared" si="179"/>
        <v/>
      </c>
      <c r="GV141" t="str">
        <f t="shared" si="179"/>
        <v>Déjeuner à l'hôtel</v>
      </c>
      <c r="GW141" s="27">
        <f t="shared" si="179"/>
        <v>0</v>
      </c>
      <c r="GX141" s="27">
        <f t="shared" si="138"/>
        <v>0</v>
      </c>
      <c r="GZ141" t="str">
        <f t="shared" si="180"/>
        <v/>
      </c>
      <c r="HA141" t="str">
        <f t="shared" si="180"/>
        <v>Déjeuner à l'hôtel</v>
      </c>
      <c r="HB141" s="27">
        <f t="shared" si="180"/>
        <v>0</v>
      </c>
      <c r="HC141" s="27">
        <f t="shared" si="139"/>
        <v>0</v>
      </c>
      <c r="HE141" t="s">
        <v>375</v>
      </c>
      <c r="HG141">
        <v>0</v>
      </c>
      <c r="HI141" t="str">
        <f t="shared" si="181"/>
        <v/>
      </c>
      <c r="HJ141" t="str">
        <f t="shared" si="182"/>
        <v>Déjeuner</v>
      </c>
      <c r="HK141">
        <f t="shared" si="182"/>
        <v>0</v>
      </c>
      <c r="HL141">
        <f t="shared" si="182"/>
        <v>0</v>
      </c>
      <c r="HN141" t="str">
        <f t="shared" si="183"/>
        <v/>
      </c>
      <c r="HO141" t="str">
        <f t="shared" si="183"/>
        <v>Déjeuner</v>
      </c>
      <c r="HP141">
        <f t="shared" si="183"/>
        <v>0</v>
      </c>
      <c r="HQ141">
        <f t="shared" si="140"/>
        <v>0</v>
      </c>
      <c r="HS141" t="str">
        <f t="shared" si="184"/>
        <v/>
      </c>
      <c r="HT141" t="str">
        <f t="shared" si="184"/>
        <v>Déjeuner</v>
      </c>
      <c r="HU141">
        <f t="shared" si="184"/>
        <v>0</v>
      </c>
      <c r="HV141">
        <f t="shared" si="141"/>
        <v>0</v>
      </c>
      <c r="HX141" t="s">
        <v>375</v>
      </c>
      <c r="HZ141">
        <v>0</v>
      </c>
      <c r="IB141" t="str">
        <f t="shared" si="185"/>
        <v/>
      </c>
      <c r="IC141" t="str">
        <f t="shared" si="186"/>
        <v>Déjeuner</v>
      </c>
      <c r="ID141">
        <f t="shared" si="186"/>
        <v>0</v>
      </c>
      <c r="IE141">
        <f t="shared" si="186"/>
        <v>0</v>
      </c>
      <c r="IG141" t="str">
        <f t="shared" si="187"/>
        <v/>
      </c>
      <c r="IH141" t="str">
        <f t="shared" si="188"/>
        <v>Déjeuner</v>
      </c>
      <c r="II141">
        <f t="shared" si="188"/>
        <v>0</v>
      </c>
      <c r="IJ141">
        <f t="shared" si="188"/>
        <v>0</v>
      </c>
      <c r="IL141" t="str">
        <f>IF(IG141="","",IG141)</f>
        <v/>
      </c>
      <c r="IM141" t="str">
        <f t="shared" si="190"/>
        <v>Déjeuner</v>
      </c>
      <c r="IN141">
        <f t="shared" si="190"/>
        <v>0</v>
      </c>
      <c r="IO141">
        <f t="shared" si="190"/>
        <v>0</v>
      </c>
      <c r="KV141" s="26" t="s">
        <v>720</v>
      </c>
      <c r="KW141" s="26"/>
      <c r="KX141" s="72">
        <f>+(+KX112+KX116+KX121+KX106+KX99+KX96+KX64+KX82+KX57+KX51+KX89+KX44+KX37+KX29)/$C$1</f>
        <v>721.47525000000007</v>
      </c>
      <c r="KY141" s="26"/>
      <c r="LB141" s="26" t="s">
        <v>720</v>
      </c>
      <c r="LC141" s="26"/>
      <c r="LD141" s="72">
        <f>+KX141</f>
        <v>721.47525000000007</v>
      </c>
      <c r="LE141" s="26"/>
      <c r="LH141" s="26" t="s">
        <v>720</v>
      </c>
      <c r="LI141" s="26"/>
      <c r="LJ141" s="72">
        <f>+KX141</f>
        <v>721.47525000000007</v>
      </c>
      <c r="LK141" s="26"/>
      <c r="LN141" s="26" t="s">
        <v>720</v>
      </c>
      <c r="LO141" s="26"/>
      <c r="LP141" s="72">
        <f>+KX141</f>
        <v>721.47525000000007</v>
      </c>
      <c r="LQ141" s="26"/>
      <c r="LS141" t="s">
        <v>859</v>
      </c>
      <c r="LT141" s="25" t="s">
        <v>907</v>
      </c>
      <c r="LW141" s="27">
        <v>2500</v>
      </c>
      <c r="LX141" s="27"/>
      <c r="LY141" t="s">
        <v>859</v>
      </c>
      <c r="LZ141" t="str">
        <f t="shared" si="202"/>
        <v>Départ 17h de l'hôtel pour aéroport surat thani (navette)</v>
      </c>
      <c r="MB141" s="27">
        <f t="shared" si="256"/>
        <v>0</v>
      </c>
      <c r="MC141" s="65">
        <f t="shared" si="256"/>
        <v>2500</v>
      </c>
      <c r="ME141" t="s">
        <v>859</v>
      </c>
      <c r="MF141" t="str">
        <f t="shared" si="203"/>
        <v>Départ 17h de l'hôtel pour aéroport surat thani (navette)</v>
      </c>
      <c r="MH141" s="27">
        <f t="shared" si="247"/>
        <v>0</v>
      </c>
      <c r="MI141" s="65">
        <f t="shared" si="247"/>
        <v>2500</v>
      </c>
      <c r="MK141" t="s">
        <v>859</v>
      </c>
      <c r="ML141" t="str">
        <f t="shared" si="204"/>
        <v>Départ 17h de l'hôtel pour aéroport surat thani (navette)</v>
      </c>
      <c r="MN141" s="27">
        <f t="shared" si="248"/>
        <v>0</v>
      </c>
      <c r="MO141" s="65">
        <f t="shared" si="248"/>
        <v>2500</v>
      </c>
      <c r="MQ141" s="25" t="s">
        <v>685</v>
      </c>
      <c r="MT141" s="27">
        <v>0</v>
      </c>
      <c r="MW141" t="str">
        <f t="shared" si="205"/>
        <v>dîner hôtel</v>
      </c>
      <c r="MY141" s="27">
        <f t="shared" si="206"/>
        <v>0</v>
      </c>
      <c r="MZ141" s="65">
        <f t="shared" si="206"/>
        <v>0</v>
      </c>
      <c r="NC141" t="str">
        <f t="shared" si="207"/>
        <v>dîner hôtel</v>
      </c>
      <c r="NE141" s="27">
        <f t="shared" si="208"/>
        <v>0</v>
      </c>
      <c r="NF141" s="65">
        <f t="shared" si="208"/>
        <v>0</v>
      </c>
      <c r="NI141" t="str">
        <f t="shared" si="209"/>
        <v>dîner hôtel</v>
      </c>
      <c r="NK141" s="27">
        <f t="shared" si="210"/>
        <v>0</v>
      </c>
      <c r="NL141" s="65">
        <f t="shared" si="210"/>
        <v>0</v>
      </c>
      <c r="NN141" s="26"/>
      <c r="NO141" s="26" t="s">
        <v>754</v>
      </c>
      <c r="NP141" s="72">
        <f>+(NP140*2)-NP131</f>
        <v>12333.87218</v>
      </c>
      <c r="NQ141" s="27"/>
      <c r="NT141" s="26"/>
      <c r="NU141" s="26" t="s">
        <v>754</v>
      </c>
      <c r="NV141" s="72">
        <f>+(NV140*2)-NV131</f>
        <v>10449.39688</v>
      </c>
      <c r="NW141" s="27"/>
      <c r="NZ141" s="26"/>
      <c r="OA141" s="26" t="s">
        <v>754</v>
      </c>
      <c r="OB141" s="72">
        <f>+(OB140*2)-OB131</f>
        <v>8668.0815800000018</v>
      </c>
      <c r="OC141" s="27"/>
      <c r="OF141" s="26"/>
      <c r="OG141" s="26" t="s">
        <v>754</v>
      </c>
      <c r="OH141" s="72">
        <f>+OI128</f>
        <v>6766.7662799999998</v>
      </c>
      <c r="OI141" s="27">
        <f>+OH141</f>
        <v>6766.7662799999998</v>
      </c>
      <c r="RD141" s="26"/>
      <c r="RE141" s="26" t="s">
        <v>754</v>
      </c>
      <c r="RF141" s="72">
        <f>+(RF140*2)-RE133</f>
        <v>4826.4617200000002</v>
      </c>
      <c r="RG141" s="27"/>
      <c r="RI141" s="26"/>
      <c r="RJ141" s="26" t="s">
        <v>754</v>
      </c>
      <c r="RK141" s="72">
        <f>+(RK140*2)-RJ133</f>
        <v>4286.9607099999994</v>
      </c>
      <c r="RL141" s="27"/>
      <c r="RN141" s="26"/>
      <c r="RO141" s="26" t="s">
        <v>754</v>
      </c>
      <c r="RP141" s="72">
        <f>+(RP130/RP128)*2</f>
        <v>3627.4596999999999</v>
      </c>
      <c r="RQ141" s="27">
        <f>+RP141</f>
        <v>3627.4596999999999</v>
      </c>
      <c r="RS141" s="26"/>
      <c r="RT141" s="26" t="s">
        <v>754</v>
      </c>
      <c r="RU141" s="72">
        <f>+(RU140*2)-RT133</f>
        <v>3207.9586899999999</v>
      </c>
      <c r="RW141" t="s">
        <v>855</v>
      </c>
      <c r="SA141">
        <f t="shared" si="237"/>
        <v>0</v>
      </c>
      <c r="SB141" t="str">
        <f t="shared" si="237"/>
        <v>dîner khao san road</v>
      </c>
      <c r="SC141">
        <f t="shared" si="237"/>
        <v>0</v>
      </c>
      <c r="SD141">
        <f t="shared" si="237"/>
        <v>0</v>
      </c>
      <c r="SF141">
        <f t="shared" si="238"/>
        <v>0</v>
      </c>
      <c r="SG141" t="str">
        <f t="shared" si="238"/>
        <v>dîner khao san road</v>
      </c>
      <c r="SH141">
        <f t="shared" si="238"/>
        <v>0</v>
      </c>
      <c r="SI141">
        <f t="shared" si="238"/>
        <v>0</v>
      </c>
      <c r="SK141">
        <f t="shared" si="239"/>
        <v>0</v>
      </c>
      <c r="SL141" t="str">
        <f t="shared" si="239"/>
        <v>dîner khao san road</v>
      </c>
      <c r="SM141">
        <f t="shared" si="239"/>
        <v>0</v>
      </c>
      <c r="SN141">
        <f t="shared" si="239"/>
        <v>0</v>
      </c>
      <c r="SR141" t="s">
        <v>753</v>
      </c>
      <c r="SS141" s="27"/>
      <c r="ST141" s="27"/>
      <c r="SW141" t="str">
        <f t="shared" si="240"/>
        <v>Déjeuner et dîner inclus</v>
      </c>
      <c r="SX141">
        <f t="shared" si="240"/>
        <v>0</v>
      </c>
      <c r="SY141">
        <f t="shared" si="240"/>
        <v>0</v>
      </c>
      <c r="TB141" t="str">
        <f t="shared" si="241"/>
        <v>Déjeuner et dîner inclus</v>
      </c>
      <c r="TC141">
        <f t="shared" si="241"/>
        <v>0</v>
      </c>
      <c r="TD141">
        <f t="shared" si="241"/>
        <v>0</v>
      </c>
      <c r="TG141" t="str">
        <f t="shared" si="242"/>
        <v>Déjeuner et dîner inclus</v>
      </c>
      <c r="TH141">
        <f t="shared" si="242"/>
        <v>0</v>
      </c>
      <c r="TI141">
        <f t="shared" si="242"/>
        <v>0</v>
      </c>
    </row>
    <row r="142" spans="6:529" x14ac:dyDescent="0.25">
      <c r="AK142" s="25"/>
      <c r="BE142" s="26" t="s">
        <v>720</v>
      </c>
      <c r="BF142" s="72">
        <f>+(BF125+BF121+BF117+BF113+BF109+BF105+BF97+BF92+BF89+BF80+BF69+BF65+BF54+BF48+BF44+BF32+BF22)/$C$1</f>
        <v>1026.02936</v>
      </c>
      <c r="BG142" s="26"/>
      <c r="BJ142" s="26" t="s">
        <v>720</v>
      </c>
      <c r="BK142" s="72">
        <f>+BF142</f>
        <v>1026.02936</v>
      </c>
      <c r="BL142" s="26"/>
      <c r="BM142" s="26"/>
      <c r="BO142" s="26" t="s">
        <v>720</v>
      </c>
      <c r="BP142" s="72">
        <f>+BK142</f>
        <v>1026.02936</v>
      </c>
      <c r="BQ142" s="26"/>
      <c r="BR142" s="26"/>
      <c r="BT142" s="26" t="s">
        <v>720</v>
      </c>
      <c r="BU142" s="72">
        <f>+BP142</f>
        <v>1026.02936</v>
      </c>
      <c r="BV142" s="26"/>
      <c r="BX142" s="26" t="s">
        <v>806</v>
      </c>
      <c r="BY142" s="72">
        <f>+(BY141*2)-BY136</f>
        <v>4934.1805633333333</v>
      </c>
      <c r="BZ142" s="65"/>
      <c r="CA142" s="65"/>
      <c r="CB142"/>
      <c r="CC142" s="26" t="s">
        <v>806</v>
      </c>
      <c r="CD142" s="72">
        <f>+(CD141*2)-CD136</f>
        <v>4112.6358149999996</v>
      </c>
      <c r="CE142" s="65">
        <f>+CD142*$C$1</f>
        <v>159466.29759596742</v>
      </c>
      <c r="CF142" s="65"/>
      <c r="CH142" s="26" t="s">
        <v>806</v>
      </c>
      <c r="CI142" s="72">
        <f>+(CI141*2)-CI136</f>
        <v>3325.4777333333336</v>
      </c>
      <c r="CJ142" s="65"/>
      <c r="CK142" s="65"/>
      <c r="CM142" s="26" t="s">
        <v>806</v>
      </c>
      <c r="CN142" s="72">
        <f>+(CN141*2)-CN136</f>
        <v>2538.3196516666667</v>
      </c>
      <c r="CO142" s="65"/>
      <c r="CP142" s="65"/>
      <c r="CS142" s="27"/>
      <c r="CT142" s="27"/>
      <c r="DK142" t="s">
        <v>908</v>
      </c>
      <c r="DL142" t="s">
        <v>909</v>
      </c>
      <c r="DM142">
        <v>1700</v>
      </c>
      <c r="DN142">
        <v>1700</v>
      </c>
      <c r="DP142" t="str">
        <f t="shared" si="165"/>
        <v/>
      </c>
      <c r="DQ142" t="str">
        <f t="shared" si="166"/>
        <v>Thai smile départ 15h30 arrivée 16h55</v>
      </c>
      <c r="DR142" s="27">
        <f t="shared" si="166"/>
        <v>1700</v>
      </c>
      <c r="DS142" s="27">
        <f t="shared" si="166"/>
        <v>1700</v>
      </c>
      <c r="DU142" t="str">
        <f t="shared" si="167"/>
        <v/>
      </c>
      <c r="DV142" t="str">
        <f t="shared" si="167"/>
        <v>Thai smile départ 15h30 arrivée 16h55</v>
      </c>
      <c r="DW142" s="27">
        <f t="shared" si="167"/>
        <v>1700</v>
      </c>
      <c r="DX142" s="27">
        <f t="shared" si="132"/>
        <v>1700</v>
      </c>
      <c r="DZ142" t="str">
        <f t="shared" si="168"/>
        <v/>
      </c>
      <c r="EA142" t="str">
        <f t="shared" si="168"/>
        <v>Thai smile départ 15h30 arrivée 16h55</v>
      </c>
      <c r="EB142" s="27">
        <f t="shared" si="168"/>
        <v>1700</v>
      </c>
      <c r="EC142" s="27">
        <f t="shared" si="133"/>
        <v>1700</v>
      </c>
      <c r="ED142" s="27"/>
      <c r="FS142" s="26" t="s">
        <v>821</v>
      </c>
      <c r="FT142" s="72">
        <f>+(FU128/4)+(($FT$147)/4)+(FT135/2)</f>
        <v>3322.7349875</v>
      </c>
      <c r="FU142" s="65">
        <f t="shared" si="274"/>
        <v>128838.11506397829</v>
      </c>
      <c r="FX142" s="26" t="s">
        <v>821</v>
      </c>
      <c r="FY142" s="72">
        <f>+(FZ128/4)+(($FT$147)/4)+(FY135/2)</f>
        <v>2861.08754</v>
      </c>
      <c r="FZ142" s="65"/>
      <c r="GC142" s="26" t="s">
        <v>821</v>
      </c>
      <c r="GD142" s="72">
        <f>+(GE128/4)+(($FT$147)/4)+(GD135/2)</f>
        <v>2425.2300925</v>
      </c>
      <c r="GE142" s="65">
        <f>+GD142*$C$1</f>
        <v>94037.615063978286</v>
      </c>
      <c r="GH142" s="26" t="s">
        <v>821</v>
      </c>
      <c r="GI142" s="72">
        <f>+(GJ128/4)+(($FT$147)/4)+(GI135/2)</f>
        <v>1989.3726449999999</v>
      </c>
      <c r="GJ142" s="65"/>
      <c r="GL142" t="s">
        <v>355</v>
      </c>
      <c r="GM142" s="27"/>
      <c r="GN142" s="27">
        <v>0</v>
      </c>
      <c r="GP142" t="str">
        <f t="shared" si="177"/>
        <v/>
      </c>
      <c r="GQ142" t="str">
        <f t="shared" si="178"/>
        <v>Dîner le soir à l'hôtel ou à proximité</v>
      </c>
      <c r="GR142" s="27">
        <f t="shared" si="178"/>
        <v>0</v>
      </c>
      <c r="GS142" s="27">
        <f t="shared" si="178"/>
        <v>0</v>
      </c>
      <c r="GU142" t="str">
        <f t="shared" si="179"/>
        <v/>
      </c>
      <c r="GV142" t="str">
        <f t="shared" si="179"/>
        <v>Dîner le soir à l'hôtel ou à proximité</v>
      </c>
      <c r="GW142" s="27">
        <f t="shared" si="179"/>
        <v>0</v>
      </c>
      <c r="GX142" s="27">
        <f t="shared" si="138"/>
        <v>0</v>
      </c>
      <c r="GZ142" t="str">
        <f t="shared" si="180"/>
        <v/>
      </c>
      <c r="HA142" t="str">
        <f t="shared" si="180"/>
        <v>Dîner le soir à l'hôtel ou à proximité</v>
      </c>
      <c r="HB142" s="27">
        <f t="shared" si="180"/>
        <v>0</v>
      </c>
      <c r="HC142" s="27">
        <f t="shared" si="139"/>
        <v>0</v>
      </c>
      <c r="HE142" t="s">
        <v>910</v>
      </c>
      <c r="HF142">
        <v>300</v>
      </c>
      <c r="HI142" t="str">
        <f t="shared" si="181"/>
        <v/>
      </c>
      <c r="HJ142" t="str">
        <f t="shared" si="182"/>
        <v>Sampeaw pour après midi de 14 à 17h</v>
      </c>
      <c r="HK142">
        <f t="shared" si="182"/>
        <v>300</v>
      </c>
      <c r="HL142">
        <f t="shared" si="182"/>
        <v>0</v>
      </c>
      <c r="HN142" t="str">
        <f t="shared" si="183"/>
        <v/>
      </c>
      <c r="HO142" t="str">
        <f t="shared" si="183"/>
        <v>Sampeaw pour après midi de 14 à 17h</v>
      </c>
      <c r="HP142">
        <f t="shared" si="183"/>
        <v>300</v>
      </c>
      <c r="HQ142">
        <f t="shared" si="140"/>
        <v>0</v>
      </c>
      <c r="HS142" t="str">
        <f t="shared" si="184"/>
        <v/>
      </c>
      <c r="HT142" t="str">
        <f t="shared" si="184"/>
        <v>Sampeaw pour après midi de 14 à 17h</v>
      </c>
      <c r="HU142">
        <f t="shared" si="184"/>
        <v>300</v>
      </c>
      <c r="HV142">
        <f t="shared" si="141"/>
        <v>0</v>
      </c>
      <c r="HX142" t="s">
        <v>910</v>
      </c>
      <c r="HY142">
        <v>300</v>
      </c>
      <c r="IB142" t="str">
        <f t="shared" si="185"/>
        <v/>
      </c>
      <c r="IC142" t="str">
        <f t="shared" si="186"/>
        <v>Sampeaw pour après midi de 14 à 17h</v>
      </c>
      <c r="ID142">
        <f t="shared" si="186"/>
        <v>300</v>
      </c>
      <c r="IE142">
        <f t="shared" si="186"/>
        <v>0</v>
      </c>
      <c r="IG142" t="str">
        <f t="shared" si="187"/>
        <v/>
      </c>
      <c r="IH142" t="str">
        <f t="shared" si="188"/>
        <v>Sampeaw pour après midi de 14 à 17h</v>
      </c>
      <c r="II142">
        <f t="shared" si="188"/>
        <v>300</v>
      </c>
      <c r="IJ142">
        <f t="shared" si="188"/>
        <v>0</v>
      </c>
      <c r="IL142" t="str">
        <f t="shared" si="189"/>
        <v/>
      </c>
      <c r="IM142" t="str">
        <f t="shared" si="190"/>
        <v>Sampeaw pour après midi de 14 à 17h</v>
      </c>
      <c r="IN142">
        <f t="shared" si="190"/>
        <v>300</v>
      </c>
      <c r="IO142">
        <f t="shared" si="190"/>
        <v>0</v>
      </c>
      <c r="KV142" s="26" t="s">
        <v>727</v>
      </c>
      <c r="KW142" s="26"/>
      <c r="KX142" s="72">
        <f>+KX131-KX141</f>
        <v>407.45620999999994</v>
      </c>
      <c r="KY142" s="26"/>
      <c r="LB142" s="26" t="s">
        <v>727</v>
      </c>
      <c r="LC142" s="26"/>
      <c r="LD142" s="72">
        <f>+LD131-LD141</f>
        <v>407.45620999999994</v>
      </c>
      <c r="LE142" s="26"/>
      <c r="LH142" s="26" t="s">
        <v>727</v>
      </c>
      <c r="LI142" s="26"/>
      <c r="LJ142" s="72">
        <f>+LJ131-LJ141</f>
        <v>407.45620999999994</v>
      </c>
      <c r="LK142" s="26"/>
      <c r="LN142" s="26" t="s">
        <v>727</v>
      </c>
      <c r="LO142" s="26"/>
      <c r="LP142" s="72">
        <f>+LP131-LP141</f>
        <v>407.45620999999994</v>
      </c>
      <c r="LQ142" s="26"/>
      <c r="LT142" s="25" t="s">
        <v>911</v>
      </c>
      <c r="LV142">
        <v>2900</v>
      </c>
      <c r="LW142" s="27">
        <v>2900</v>
      </c>
      <c r="LX142" s="27"/>
      <c r="LZ142" t="str">
        <f t="shared" si="202"/>
        <v>Vol thai smile à 19h30 pour suvarnabhumi arrivée 20h40</v>
      </c>
      <c r="MB142" s="27">
        <f t="shared" si="256"/>
        <v>2900</v>
      </c>
      <c r="MC142" s="65">
        <f t="shared" si="256"/>
        <v>2900</v>
      </c>
      <c r="MF142" t="str">
        <f t="shared" si="203"/>
        <v>Vol thai smile à 19h30 pour suvarnabhumi arrivée 20h40</v>
      </c>
      <c r="MH142" s="27">
        <f t="shared" si="247"/>
        <v>2900</v>
      </c>
      <c r="MI142" s="65">
        <f t="shared" si="247"/>
        <v>2900</v>
      </c>
      <c r="ML142" t="str">
        <f t="shared" si="204"/>
        <v>Vol thai smile à 19h30 pour suvarnabhumi arrivée 20h40</v>
      </c>
      <c r="MN142" s="27">
        <f t="shared" si="248"/>
        <v>2900</v>
      </c>
      <c r="MO142" s="65">
        <f t="shared" si="248"/>
        <v>2900</v>
      </c>
      <c r="MP142" t="s">
        <v>906</v>
      </c>
      <c r="MQ142" s="25" t="s">
        <v>715</v>
      </c>
      <c r="MT142" s="27"/>
      <c r="MV142" t="s">
        <v>906</v>
      </c>
      <c r="MW142" t="str">
        <f t="shared" si="205"/>
        <v xml:space="preserve">Départ hôtel pour aéroport Krabi à midi </v>
      </c>
      <c r="MY142" s="27">
        <f t="shared" si="206"/>
        <v>0</v>
      </c>
      <c r="MZ142" s="65">
        <f t="shared" si="206"/>
        <v>0</v>
      </c>
      <c r="NB142" t="s">
        <v>906</v>
      </c>
      <c r="NC142" t="str">
        <f t="shared" si="207"/>
        <v xml:space="preserve">Départ hôtel pour aéroport Krabi à midi </v>
      </c>
      <c r="NE142" s="27">
        <f t="shared" si="208"/>
        <v>0</v>
      </c>
      <c r="NF142" s="65">
        <f t="shared" si="208"/>
        <v>0</v>
      </c>
      <c r="NH142" t="s">
        <v>906</v>
      </c>
      <c r="NI142" t="str">
        <f t="shared" si="209"/>
        <v xml:space="preserve">Départ hôtel pour aéroport Krabi à midi </v>
      </c>
      <c r="NK142" s="27">
        <f t="shared" si="210"/>
        <v>0</v>
      </c>
      <c r="NL142" s="65">
        <f t="shared" si="210"/>
        <v>0</v>
      </c>
      <c r="NO142" t="s">
        <v>795</v>
      </c>
      <c r="NP142">
        <f>17*120</f>
        <v>2040</v>
      </c>
      <c r="NQ142" s="27"/>
      <c r="NU142" t="s">
        <v>795</v>
      </c>
      <c r="NV142">
        <f>17*120</f>
        <v>2040</v>
      </c>
      <c r="OA142" t="s">
        <v>795</v>
      </c>
      <c r="OB142">
        <f>17*120</f>
        <v>2040</v>
      </c>
      <c r="OG142" t="s">
        <v>795</v>
      </c>
      <c r="OH142">
        <f>17*120</f>
        <v>2040</v>
      </c>
      <c r="RD142" s="26" t="s">
        <v>781</v>
      </c>
      <c r="RE142" s="26" t="s">
        <v>748</v>
      </c>
      <c r="RF142" s="72">
        <f>+(RF126/2)+(($RF$144)/2)+(RE133/2)</f>
        <v>5047.4820200000004</v>
      </c>
      <c r="RG142" s="27"/>
      <c r="RI142" s="26" t="s">
        <v>781</v>
      </c>
      <c r="RJ142" s="26" t="s">
        <v>748</v>
      </c>
      <c r="RK142" s="72">
        <f>+(RK126/2)+(($RF$144)/2)+(RJ133/2)</f>
        <v>4507.9810099999995</v>
      </c>
      <c r="RL142" s="27"/>
      <c r="RN142" s="26" t="s">
        <v>781</v>
      </c>
      <c r="RO142" s="26" t="s">
        <v>748</v>
      </c>
      <c r="RP142" s="72">
        <f>+(RP126/2)+(($RF$144)/2)+(RO133/2)</f>
        <v>3968.48</v>
      </c>
      <c r="RQ142" s="27"/>
      <c r="RS142" s="26" t="s">
        <v>781</v>
      </c>
      <c r="RT142" s="26" t="s">
        <v>748</v>
      </c>
      <c r="RU142" s="72">
        <f>+RU130+(RT133/2)</f>
        <v>6396.93768</v>
      </c>
      <c r="RW142" t="s">
        <v>857</v>
      </c>
      <c r="RX142">
        <v>1450</v>
      </c>
      <c r="SA142">
        <f t="shared" si="237"/>
        <v>0</v>
      </c>
      <c r="SB142" t="str">
        <f t="shared" si="237"/>
        <v>new siam palace ville</v>
      </c>
      <c r="SC142">
        <f t="shared" si="237"/>
        <v>1450</v>
      </c>
      <c r="SD142">
        <f t="shared" si="237"/>
        <v>0</v>
      </c>
      <c r="SF142">
        <f t="shared" si="238"/>
        <v>0</v>
      </c>
      <c r="SG142" t="str">
        <f t="shared" si="238"/>
        <v>new siam palace ville</v>
      </c>
      <c r="SH142">
        <f t="shared" si="238"/>
        <v>1450</v>
      </c>
      <c r="SI142">
        <f t="shared" si="238"/>
        <v>0</v>
      </c>
      <c r="SK142">
        <f t="shared" si="239"/>
        <v>0</v>
      </c>
      <c r="SL142" t="str">
        <f t="shared" si="239"/>
        <v>new siam palace ville</v>
      </c>
      <c r="SM142">
        <f t="shared" si="239"/>
        <v>1450</v>
      </c>
      <c r="SN142">
        <f t="shared" si="239"/>
        <v>0</v>
      </c>
      <c r="SR142" t="s">
        <v>367</v>
      </c>
      <c r="SS142" s="27"/>
      <c r="ST142" s="27"/>
      <c r="SW142" t="str">
        <f t="shared" si="240"/>
        <v xml:space="preserve">nuit chez l'habitant  </v>
      </c>
      <c r="SX142">
        <f t="shared" si="240"/>
        <v>0</v>
      </c>
      <c r="SY142">
        <f t="shared" si="240"/>
        <v>0</v>
      </c>
      <c r="TB142" t="str">
        <f t="shared" si="241"/>
        <v xml:space="preserve">nuit chez l'habitant  </v>
      </c>
      <c r="TC142">
        <f t="shared" si="241"/>
        <v>0</v>
      </c>
      <c r="TD142">
        <f t="shared" si="241"/>
        <v>0</v>
      </c>
      <c r="TG142" t="str">
        <f t="shared" si="242"/>
        <v xml:space="preserve">nuit chez l'habitant  </v>
      </c>
      <c r="TH142">
        <f t="shared" si="242"/>
        <v>0</v>
      </c>
      <c r="TI142">
        <f t="shared" si="242"/>
        <v>0</v>
      </c>
    </row>
    <row r="143" spans="6:529" x14ac:dyDescent="0.25">
      <c r="AK143" s="25"/>
      <c r="BE143" s="26" t="s">
        <v>727</v>
      </c>
      <c r="BF143" s="72">
        <f>+BF132-BF142</f>
        <v>658.13500999999997</v>
      </c>
      <c r="BG143" s="26"/>
      <c r="BJ143" s="26" t="s">
        <v>727</v>
      </c>
      <c r="BK143" s="72">
        <f>+BK132-BK142</f>
        <v>658.13500999999997</v>
      </c>
      <c r="BL143" s="26"/>
      <c r="BM143" s="26"/>
      <c r="BO143" s="26" t="s">
        <v>727</v>
      </c>
      <c r="BP143" s="72">
        <f>+BP132-BP142</f>
        <v>658.13500999999997</v>
      </c>
      <c r="BQ143" s="26"/>
      <c r="BR143" s="26"/>
      <c r="BT143" s="26" t="s">
        <v>727</v>
      </c>
      <c r="BU143" s="72">
        <f>+BU132-BU142</f>
        <v>658.13500999999997</v>
      </c>
      <c r="BV143" s="26"/>
      <c r="BX143" s="26" t="s">
        <v>821</v>
      </c>
      <c r="BY143" s="72">
        <f>+(BZ129/4)+(($BY$148)/4)+(BY136/2)</f>
        <v>4208.2793350000002</v>
      </c>
      <c r="BZ143" s="65"/>
      <c r="CA143" s="65"/>
      <c r="CB143" s="27"/>
      <c r="CC143" s="26" t="s">
        <v>821</v>
      </c>
      <c r="CD143" s="72">
        <f>+(CE129/4)+(($BY$148)/4)+(CD136/2)</f>
        <v>3592.1207737500004</v>
      </c>
      <c r="CE143" s="65"/>
      <c r="CF143" s="65"/>
      <c r="CH143" s="26" t="s">
        <v>821</v>
      </c>
      <c r="CI143" s="72">
        <f>+(CJ129/4)+(($BY$148)/4)+(CI136/2)</f>
        <v>3001.7522125</v>
      </c>
      <c r="CJ143" s="65">
        <f>+CI143*$C$1</f>
        <v>116392.09819697557</v>
      </c>
      <c r="CK143" s="65"/>
      <c r="CM143" s="26" t="s">
        <v>821</v>
      </c>
      <c r="CN143" s="72">
        <f>+(CO129/4)+(($BY$148)/4)+(CN136/2)</f>
        <v>2411.3836512500002</v>
      </c>
      <c r="CO143" s="65"/>
      <c r="CP143" s="65"/>
      <c r="CS143" s="27"/>
      <c r="CT143" s="27"/>
      <c r="DK143" t="s">
        <v>908</v>
      </c>
      <c r="DL143" t="s">
        <v>612</v>
      </c>
      <c r="DM143">
        <v>0</v>
      </c>
      <c r="DN143">
        <v>0</v>
      </c>
      <c r="DO143" s="27"/>
      <c r="DP143" t="str">
        <f t="shared" si="165"/>
        <v/>
      </c>
      <c r="DQ143" t="str">
        <f t="shared" si="166"/>
        <v>Orchid resort T&amp;G</v>
      </c>
      <c r="DR143" s="27">
        <f t="shared" si="166"/>
        <v>0</v>
      </c>
      <c r="DS143" s="27">
        <f t="shared" si="166"/>
        <v>0</v>
      </c>
      <c r="DU143" t="str">
        <f t="shared" si="167"/>
        <v/>
      </c>
      <c r="DV143" t="str">
        <f t="shared" si="167"/>
        <v>Orchid resort T&amp;G</v>
      </c>
      <c r="DW143" s="27">
        <f t="shared" si="167"/>
        <v>0</v>
      </c>
      <c r="DX143" s="27">
        <f t="shared" si="132"/>
        <v>0</v>
      </c>
      <c r="DZ143" t="str">
        <f t="shared" si="168"/>
        <v/>
      </c>
      <c r="EA143" t="str">
        <f t="shared" si="168"/>
        <v>Orchid resort T&amp;G</v>
      </c>
      <c r="EB143" s="27">
        <f t="shared" si="168"/>
        <v>0</v>
      </c>
      <c r="EC143" s="27">
        <f t="shared" si="133"/>
        <v>0</v>
      </c>
      <c r="ED143" s="27"/>
      <c r="FS143" s="26" t="s">
        <v>806</v>
      </c>
      <c r="FT143" s="72">
        <f>+(FT142*2)-FT135</f>
        <v>6113.035425</v>
      </c>
      <c r="FU143" s="65">
        <f t="shared" si="274"/>
        <v>237031.23012795657</v>
      </c>
      <c r="FX143" s="26" t="s">
        <v>806</v>
      </c>
      <c r="FY143" s="72">
        <f>+(FY142*2)-FY135</f>
        <v>5189.74053</v>
      </c>
      <c r="FZ143" s="65"/>
      <c r="GC143" s="26" t="s">
        <v>806</v>
      </c>
      <c r="GD143" s="72">
        <f>+(GD142*2)-GD135</f>
        <v>4318.025635</v>
      </c>
      <c r="GE143" s="65">
        <f>+GD143*$C$1</f>
        <v>167430.23012795657</v>
      </c>
      <c r="GH143" s="26" t="s">
        <v>806</v>
      </c>
      <c r="GI143" s="72">
        <f>+(GI142*2)-GI135</f>
        <v>3446.3107399999999</v>
      </c>
      <c r="GJ143" s="65"/>
      <c r="GL143" t="s">
        <v>813</v>
      </c>
      <c r="GM143" s="27">
        <v>3700</v>
      </c>
      <c r="GN143" s="27">
        <v>0</v>
      </c>
      <c r="GP143" t="str">
        <f t="shared" si="177"/>
        <v/>
      </c>
      <c r="GQ143" t="str">
        <f t="shared" si="178"/>
        <v>Lanta Miami Resort</v>
      </c>
      <c r="GR143" s="27">
        <f t="shared" si="178"/>
        <v>3700</v>
      </c>
      <c r="GS143" s="27">
        <f t="shared" si="178"/>
        <v>0</v>
      </c>
      <c r="GU143" t="str">
        <f t="shared" si="179"/>
        <v/>
      </c>
      <c r="GV143" t="str">
        <f t="shared" si="179"/>
        <v>Lanta Miami Resort</v>
      </c>
      <c r="GW143" s="27">
        <f t="shared" si="179"/>
        <v>3700</v>
      </c>
      <c r="GX143" s="27">
        <f t="shared" si="138"/>
        <v>0</v>
      </c>
      <c r="GZ143" t="str">
        <f t="shared" si="180"/>
        <v/>
      </c>
      <c r="HA143" t="str">
        <f t="shared" si="180"/>
        <v>Lanta Miami Resort</v>
      </c>
      <c r="HB143" s="27">
        <f t="shared" si="180"/>
        <v>3700</v>
      </c>
      <c r="HC143" s="27">
        <f t="shared" si="139"/>
        <v>0</v>
      </c>
      <c r="HE143" t="s">
        <v>673</v>
      </c>
      <c r="HF143" s="27">
        <v>1600</v>
      </c>
      <c r="HG143" s="27">
        <v>0</v>
      </c>
      <c r="HI143" t="str">
        <f t="shared" si="181"/>
        <v/>
      </c>
      <c r="HJ143" t="str">
        <f t="shared" si="182"/>
        <v>Hôtel naview prasingh</v>
      </c>
      <c r="HK143">
        <f t="shared" si="182"/>
        <v>1600</v>
      </c>
      <c r="HL143">
        <f t="shared" si="182"/>
        <v>0</v>
      </c>
      <c r="HN143" t="str">
        <f t="shared" si="183"/>
        <v/>
      </c>
      <c r="HO143" t="str">
        <f t="shared" si="183"/>
        <v>Hôtel naview prasingh</v>
      </c>
      <c r="HP143">
        <f t="shared" si="183"/>
        <v>1600</v>
      </c>
      <c r="HQ143">
        <f t="shared" si="140"/>
        <v>0</v>
      </c>
      <c r="HS143" t="str">
        <f t="shared" si="184"/>
        <v/>
      </c>
      <c r="HT143" t="str">
        <f t="shared" si="184"/>
        <v>Hôtel naview prasingh</v>
      </c>
      <c r="HU143">
        <f t="shared" si="184"/>
        <v>1600</v>
      </c>
      <c r="HV143">
        <f t="shared" si="141"/>
        <v>0</v>
      </c>
      <c r="HX143" t="s">
        <v>673</v>
      </c>
      <c r="HY143" s="27">
        <v>1600</v>
      </c>
      <c r="HZ143" s="27">
        <v>0</v>
      </c>
      <c r="IB143" t="str">
        <f t="shared" si="185"/>
        <v/>
      </c>
      <c r="IC143" t="str">
        <f t="shared" si="186"/>
        <v>Hôtel naview prasingh</v>
      </c>
      <c r="ID143">
        <f t="shared" si="186"/>
        <v>1600</v>
      </c>
      <c r="IE143">
        <f t="shared" si="186"/>
        <v>0</v>
      </c>
      <c r="IG143" t="str">
        <f t="shared" si="187"/>
        <v/>
      </c>
      <c r="IH143" t="str">
        <f t="shared" si="188"/>
        <v>Hôtel naview prasingh</v>
      </c>
      <c r="II143">
        <f t="shared" si="188"/>
        <v>1600</v>
      </c>
      <c r="IJ143">
        <f t="shared" si="188"/>
        <v>0</v>
      </c>
      <c r="IL143" t="str">
        <f t="shared" si="189"/>
        <v/>
      </c>
      <c r="IM143" t="str">
        <f t="shared" si="190"/>
        <v>Hôtel naview prasingh</v>
      </c>
      <c r="IN143">
        <f t="shared" si="190"/>
        <v>1600</v>
      </c>
      <c r="IO143">
        <f t="shared" si="190"/>
        <v>0</v>
      </c>
      <c r="LT143" s="25" t="s">
        <v>274</v>
      </c>
      <c r="LW143" s="27">
        <v>0</v>
      </c>
      <c r="LX143" s="27"/>
      <c r="LZ143" t="str">
        <f t="shared" si="202"/>
        <v>Déjeuner hôtel</v>
      </c>
      <c r="MB143" s="27">
        <f t="shared" si="256"/>
        <v>0</v>
      </c>
      <c r="MC143" s="65">
        <f t="shared" si="256"/>
        <v>0</v>
      </c>
      <c r="MF143" t="str">
        <f t="shared" si="203"/>
        <v>Déjeuner hôtel</v>
      </c>
      <c r="MH143" s="27">
        <f t="shared" si="247"/>
        <v>0</v>
      </c>
      <c r="MI143" s="65">
        <f t="shared" si="247"/>
        <v>0</v>
      </c>
      <c r="ML143" t="str">
        <f t="shared" si="204"/>
        <v>Déjeuner hôtel</v>
      </c>
      <c r="MN143" s="27">
        <f t="shared" si="248"/>
        <v>0</v>
      </c>
      <c r="MO143" s="65">
        <f t="shared" si="248"/>
        <v>0</v>
      </c>
      <c r="MQ143" s="25" t="s">
        <v>724</v>
      </c>
      <c r="MS143">
        <v>0</v>
      </c>
      <c r="MT143" s="27">
        <v>2000</v>
      </c>
      <c r="MW143" t="str">
        <f t="shared" si="205"/>
        <v>transfert aéroport</v>
      </c>
      <c r="MY143" s="27">
        <f t="shared" si="206"/>
        <v>0</v>
      </c>
      <c r="MZ143" s="65">
        <f t="shared" si="206"/>
        <v>2000</v>
      </c>
      <c r="NC143" t="str">
        <f t="shared" si="207"/>
        <v>transfert aéroport</v>
      </c>
      <c r="NE143" s="27">
        <f t="shared" si="208"/>
        <v>0</v>
      </c>
      <c r="NF143" s="65">
        <f t="shared" si="208"/>
        <v>2000</v>
      </c>
      <c r="NI143" t="str">
        <f t="shared" si="209"/>
        <v>transfert aéroport</v>
      </c>
      <c r="NK143" s="27">
        <f t="shared" si="210"/>
        <v>0</v>
      </c>
      <c r="NL143" s="65">
        <f t="shared" si="210"/>
        <v>2000</v>
      </c>
      <c r="NO143" t="s">
        <v>803</v>
      </c>
      <c r="NP143">
        <f t="shared" ref="NP143:NP145" si="275">17*120</f>
        <v>2040</v>
      </c>
      <c r="NU143" t="s">
        <v>803</v>
      </c>
      <c r="NV143">
        <f t="shared" ref="NV143:NV145" si="276">17*120</f>
        <v>2040</v>
      </c>
      <c r="OA143" t="s">
        <v>803</v>
      </c>
      <c r="OB143">
        <f t="shared" ref="OB143:OB145" si="277">17*120</f>
        <v>2040</v>
      </c>
      <c r="OG143" t="s">
        <v>803</v>
      </c>
      <c r="OH143">
        <f t="shared" ref="OH143:OH145" si="278">17*120</f>
        <v>2040</v>
      </c>
      <c r="RD143" s="26"/>
      <c r="RE143" s="26" t="s">
        <v>754</v>
      </c>
      <c r="RF143" s="72">
        <f>+(RF142*2)-RE133</f>
        <v>9652.9234400000005</v>
      </c>
      <c r="RG143" s="27"/>
      <c r="RI143" s="26"/>
      <c r="RJ143" s="26" t="s">
        <v>754</v>
      </c>
      <c r="RK143" s="72">
        <f>+(RK142*2)-RJ133</f>
        <v>8573.9214199999988</v>
      </c>
      <c r="RL143" s="27"/>
      <c r="RN143" s="26"/>
      <c r="RO143" s="26" t="s">
        <v>754</v>
      </c>
      <c r="RP143" s="72">
        <f>+(RP142*2)-RO133</f>
        <v>7494.9193999999998</v>
      </c>
      <c r="RQ143" s="27"/>
      <c r="RS143" s="26"/>
      <c r="RT143" s="26" t="s">
        <v>754</v>
      </c>
      <c r="RU143" s="72">
        <f>+RU130</f>
        <v>6175.9173799999999</v>
      </c>
      <c r="RV143" t="s">
        <v>906</v>
      </c>
      <c r="RW143" t="s">
        <v>299</v>
      </c>
      <c r="RY143">
        <v>3500</v>
      </c>
      <c r="SA143" t="str">
        <f t="shared" si="237"/>
        <v>J21</v>
      </c>
      <c r="SB143" t="str">
        <f t="shared" si="237"/>
        <v>van à la journée</v>
      </c>
      <c r="SC143">
        <f t="shared" si="237"/>
        <v>0</v>
      </c>
      <c r="SD143">
        <f t="shared" si="237"/>
        <v>3500</v>
      </c>
      <c r="SF143" t="str">
        <f t="shared" si="238"/>
        <v>J21</v>
      </c>
      <c r="SG143" t="str">
        <f t="shared" si="238"/>
        <v>van à la journée</v>
      </c>
      <c r="SH143">
        <f t="shared" si="238"/>
        <v>0</v>
      </c>
      <c r="SI143">
        <f t="shared" si="238"/>
        <v>3500</v>
      </c>
      <c r="SK143" t="str">
        <f t="shared" si="239"/>
        <v>J21</v>
      </c>
      <c r="SL143" t="str">
        <f t="shared" si="239"/>
        <v>van à la journée</v>
      </c>
      <c r="SM143">
        <f t="shared" si="239"/>
        <v>0</v>
      </c>
      <c r="SN143">
        <f t="shared" si="239"/>
        <v>3500</v>
      </c>
      <c r="SQ143" t="s">
        <v>901</v>
      </c>
      <c r="SR143" t="s">
        <v>763</v>
      </c>
      <c r="SS143" s="27"/>
      <c r="ST143" s="27"/>
      <c r="SV143" t="s">
        <v>901</v>
      </c>
      <c r="SW143" t="str">
        <f t="shared" si="240"/>
        <v>Baignade éléphants</v>
      </c>
      <c r="SX143">
        <f t="shared" si="240"/>
        <v>0</v>
      </c>
      <c r="SY143">
        <f t="shared" si="240"/>
        <v>0</v>
      </c>
      <c r="TA143" t="s">
        <v>901</v>
      </c>
      <c r="TB143" t="str">
        <f t="shared" si="241"/>
        <v>Baignade éléphants</v>
      </c>
      <c r="TC143">
        <f t="shared" si="241"/>
        <v>0</v>
      </c>
      <c r="TD143">
        <f t="shared" si="241"/>
        <v>0</v>
      </c>
      <c r="TF143" t="s">
        <v>901</v>
      </c>
      <c r="TG143" t="str">
        <f t="shared" si="242"/>
        <v>Baignade éléphants</v>
      </c>
      <c r="TH143">
        <f t="shared" si="242"/>
        <v>0</v>
      </c>
      <c r="TI143">
        <f t="shared" si="242"/>
        <v>0</v>
      </c>
    </row>
    <row r="144" spans="6:529" x14ac:dyDescent="0.25">
      <c r="AK144" s="25"/>
      <c r="BX144" s="26" t="s">
        <v>806</v>
      </c>
      <c r="BY144" s="72">
        <f>+(BY143*2)-BY136</f>
        <v>7401.270845</v>
      </c>
      <c r="BZ144" s="65"/>
      <c r="CA144" s="65"/>
      <c r="CB144"/>
      <c r="CC144" s="26" t="s">
        <v>806</v>
      </c>
      <c r="CD144" s="72">
        <f>+(CD143*2)-CD136</f>
        <v>6168.9537225000004</v>
      </c>
      <c r="CE144" s="65"/>
      <c r="CF144" s="65"/>
      <c r="CG144" s="27"/>
      <c r="CH144" s="26" t="s">
        <v>806</v>
      </c>
      <c r="CI144" s="72">
        <f>+(CI143*2)-CI136</f>
        <v>4988.2165999999997</v>
      </c>
      <c r="CJ144" s="65">
        <f>+CI144*$C$1</f>
        <v>193416.69639395113</v>
      </c>
      <c r="CK144" s="65"/>
      <c r="CL144" s="27"/>
      <c r="CM144" s="26" t="s">
        <v>806</v>
      </c>
      <c r="CN144" s="72">
        <f>+(CN143*2)-CN136</f>
        <v>3807.4794775000005</v>
      </c>
      <c r="CO144" s="65"/>
      <c r="CP144" s="65"/>
      <c r="DK144" t="s">
        <v>908</v>
      </c>
      <c r="DL144" t="s">
        <v>617</v>
      </c>
      <c r="DM144">
        <v>0</v>
      </c>
      <c r="DN144">
        <f>21*3500</f>
        <v>73500</v>
      </c>
      <c r="DO144" s="27"/>
      <c r="DP144" t="str">
        <f t="shared" si="165"/>
        <v/>
      </c>
      <c r="DQ144" t="str">
        <f t="shared" si="166"/>
        <v>Guide</v>
      </c>
      <c r="DR144" s="27">
        <f t="shared" si="166"/>
        <v>0</v>
      </c>
      <c r="DS144" s="27">
        <f t="shared" si="166"/>
        <v>73500</v>
      </c>
      <c r="DU144" t="str">
        <f t="shared" si="167"/>
        <v/>
      </c>
      <c r="DV144" t="str">
        <f t="shared" si="167"/>
        <v>Guide</v>
      </c>
      <c r="DW144" s="27">
        <f t="shared" si="167"/>
        <v>0</v>
      </c>
      <c r="DX144" s="27">
        <f t="shared" si="132"/>
        <v>73500</v>
      </c>
      <c r="DZ144" t="str">
        <f t="shared" si="168"/>
        <v/>
      </c>
      <c r="EA144" t="str">
        <f t="shared" si="168"/>
        <v>Guide</v>
      </c>
      <c r="EB144" s="27">
        <f t="shared" si="168"/>
        <v>0</v>
      </c>
      <c r="EC144" s="27">
        <f t="shared" si="133"/>
        <v>73500</v>
      </c>
      <c r="FS144" s="26" t="s">
        <v>827</v>
      </c>
      <c r="FT144" s="72">
        <f>+(FU128/2)+(($FT$147)/2)+(FT135/2)</f>
        <v>6379.2527</v>
      </c>
      <c r="FU144" s="65">
        <f t="shared" si="274"/>
        <v>247353.73012795657</v>
      </c>
      <c r="FX144" s="26" t="s">
        <v>827</v>
      </c>
      <c r="FY144" s="72">
        <f>+(FZ128/2)+(($FT$147)/2)+(FY135/2)</f>
        <v>5455.957805</v>
      </c>
      <c r="FZ144" s="65"/>
      <c r="GC144" s="26" t="s">
        <v>827</v>
      </c>
      <c r="GD144" s="72">
        <f>+(GE128/2)+(($FT$147)/2)+(GD135/2)</f>
        <v>4584.2429099999999</v>
      </c>
      <c r="GE144" s="65"/>
      <c r="GH144" s="26" t="s">
        <v>827</v>
      </c>
      <c r="GI144" s="72">
        <f>+(GJ128/2)+(($FT$147)/2)+(GI135/2)</f>
        <v>3712.5280149999999</v>
      </c>
      <c r="GJ144" s="65">
        <f>+GI144*$C$1</f>
        <v>143952.23012795657</v>
      </c>
      <c r="GK144" t="s">
        <v>906</v>
      </c>
      <c r="GL144" t="s">
        <v>594</v>
      </c>
      <c r="GM144">
        <v>0</v>
      </c>
      <c r="GN144">
        <v>2500</v>
      </c>
      <c r="GP144" t="str">
        <f t="shared" si="177"/>
        <v>J21</v>
      </c>
      <c r="GQ144" t="str">
        <f t="shared" si="178"/>
        <v>Départ à midi de l'hôtel en van pour krabi airport</v>
      </c>
      <c r="GR144" s="27">
        <f t="shared" si="178"/>
        <v>0</v>
      </c>
      <c r="GS144" s="27">
        <f t="shared" si="178"/>
        <v>2500</v>
      </c>
      <c r="GU144" t="str">
        <f t="shared" si="179"/>
        <v>J21</v>
      </c>
      <c r="GV144" t="str">
        <f t="shared" si="179"/>
        <v>Départ à midi de l'hôtel en van pour krabi airport</v>
      </c>
      <c r="GW144" s="27">
        <f t="shared" si="179"/>
        <v>0</v>
      </c>
      <c r="GX144" s="27">
        <f t="shared" si="138"/>
        <v>2500</v>
      </c>
      <c r="GZ144" t="str">
        <f t="shared" si="180"/>
        <v>J21</v>
      </c>
      <c r="HA144" t="str">
        <f t="shared" si="180"/>
        <v>Départ à midi de l'hôtel en van pour krabi airport</v>
      </c>
      <c r="HB144" s="27">
        <f t="shared" si="180"/>
        <v>0</v>
      </c>
      <c r="HC144" s="27">
        <f t="shared" si="139"/>
        <v>2500</v>
      </c>
      <c r="HE144" t="s">
        <v>345</v>
      </c>
      <c r="HG144">
        <v>0</v>
      </c>
      <c r="HI144" t="str">
        <f t="shared" si="181"/>
        <v/>
      </c>
      <c r="HJ144" t="str">
        <f t="shared" si="182"/>
        <v>Dîner</v>
      </c>
      <c r="HK144">
        <f t="shared" si="182"/>
        <v>0</v>
      </c>
      <c r="HL144">
        <f t="shared" si="182"/>
        <v>0</v>
      </c>
      <c r="HN144" t="str">
        <f t="shared" si="183"/>
        <v/>
      </c>
      <c r="HO144" t="str">
        <f t="shared" si="183"/>
        <v>Dîner</v>
      </c>
      <c r="HP144">
        <f t="shared" si="183"/>
        <v>0</v>
      </c>
      <c r="HQ144">
        <f t="shared" si="140"/>
        <v>0</v>
      </c>
      <c r="HS144" t="str">
        <f t="shared" si="184"/>
        <v/>
      </c>
      <c r="HT144" t="str">
        <f t="shared" si="184"/>
        <v>Dîner</v>
      </c>
      <c r="HU144">
        <f t="shared" si="184"/>
        <v>0</v>
      </c>
      <c r="HV144">
        <f t="shared" si="141"/>
        <v>0</v>
      </c>
      <c r="HX144" t="s">
        <v>345</v>
      </c>
      <c r="HZ144">
        <v>0</v>
      </c>
      <c r="IB144" t="str">
        <f t="shared" si="185"/>
        <v/>
      </c>
      <c r="IC144" t="str">
        <f t="shared" si="186"/>
        <v>Dîner</v>
      </c>
      <c r="ID144">
        <f t="shared" si="186"/>
        <v>0</v>
      </c>
      <c r="IE144">
        <f t="shared" si="186"/>
        <v>0</v>
      </c>
      <c r="IG144" t="str">
        <f t="shared" si="187"/>
        <v/>
      </c>
      <c r="IH144" t="str">
        <f t="shared" si="188"/>
        <v>Dîner</v>
      </c>
      <c r="II144">
        <f t="shared" si="188"/>
        <v>0</v>
      </c>
      <c r="IJ144">
        <f t="shared" si="188"/>
        <v>0</v>
      </c>
      <c r="IL144" t="str">
        <f t="shared" si="189"/>
        <v/>
      </c>
      <c r="IM144" t="str">
        <f t="shared" si="190"/>
        <v>Dîner</v>
      </c>
      <c r="IN144">
        <f t="shared" si="190"/>
        <v>0</v>
      </c>
      <c r="IO144">
        <f t="shared" si="190"/>
        <v>0</v>
      </c>
      <c r="KV144" s="26" t="s">
        <v>747</v>
      </c>
      <c r="KW144" s="26" t="s">
        <v>748</v>
      </c>
      <c r="KX144" s="72">
        <f>+(KY134/8)+(($KX$152)/8)+(KX141/2)</f>
        <v>1762.52232125</v>
      </c>
      <c r="KY144" s="27">
        <f t="shared" ref="KY144:KY151" si="279">+KX144*$C$1</f>
        <v>68341.307531989136</v>
      </c>
      <c r="LB144" s="26" t="s">
        <v>747</v>
      </c>
      <c r="LC144" s="26" t="s">
        <v>748</v>
      </c>
      <c r="LD144" s="72">
        <f>+(LE134/8)+(($KX$152)/8)+(LD141/2)</f>
        <v>1554.3551125000001</v>
      </c>
      <c r="LE144" s="27"/>
      <c r="LH144" s="26" t="s">
        <v>747</v>
      </c>
      <c r="LI144" s="26" t="s">
        <v>748</v>
      </c>
      <c r="LJ144" s="72">
        <f>+(LK134/8)+(($KX$152)/8)+(LJ141/2)</f>
        <v>1362.3066537500001</v>
      </c>
      <c r="LK144" s="27"/>
      <c r="LN144" s="26" t="s">
        <v>747</v>
      </c>
      <c r="LO144" s="26" t="s">
        <v>748</v>
      </c>
      <c r="LP144" s="72">
        <f>+(LQ134/8)+(($KX$152)/8)+(LP141/2)</f>
        <v>1170.2581950000001</v>
      </c>
      <c r="LQ144" s="27"/>
      <c r="LT144" s="25" t="s">
        <v>612</v>
      </c>
      <c r="LV144" s="27"/>
      <c r="LW144" s="27">
        <v>0</v>
      </c>
      <c r="LX144" s="27"/>
      <c r="LZ144" t="str">
        <f t="shared" si="202"/>
        <v>Orchid resort T&amp;G</v>
      </c>
      <c r="MB144" s="27">
        <f t="shared" si="256"/>
        <v>0</v>
      </c>
      <c r="MC144" s="65">
        <f t="shared" si="256"/>
        <v>0</v>
      </c>
      <c r="MF144" t="str">
        <f t="shared" si="203"/>
        <v>Orchid resort T&amp;G</v>
      </c>
      <c r="MH144" s="27">
        <f t="shared" si="247"/>
        <v>0</v>
      </c>
      <c r="MI144" s="65">
        <f t="shared" si="247"/>
        <v>0</v>
      </c>
      <c r="ML144" t="str">
        <f t="shared" si="204"/>
        <v>Orchid resort T&amp;G</v>
      </c>
      <c r="MN144" s="27">
        <f t="shared" si="248"/>
        <v>0</v>
      </c>
      <c r="MO144" s="65">
        <f t="shared" si="248"/>
        <v>0</v>
      </c>
      <c r="MQ144" s="25" t="s">
        <v>732</v>
      </c>
      <c r="MT144" s="27">
        <v>0</v>
      </c>
      <c r="MW144" t="str">
        <f t="shared" si="205"/>
        <v>déjeuner ant de partir</v>
      </c>
      <c r="MY144" s="27">
        <f t="shared" si="206"/>
        <v>0</v>
      </c>
      <c r="MZ144" s="65">
        <f t="shared" si="206"/>
        <v>0</v>
      </c>
      <c r="NC144" t="str">
        <f t="shared" si="207"/>
        <v>déjeuner ant de partir</v>
      </c>
      <c r="NE144" s="27">
        <f t="shared" si="208"/>
        <v>0</v>
      </c>
      <c r="NF144" s="65">
        <f t="shared" si="208"/>
        <v>0</v>
      </c>
      <c r="NI144" t="str">
        <f t="shared" si="209"/>
        <v>déjeuner ant de partir</v>
      </c>
      <c r="NK144" s="27">
        <f t="shared" si="210"/>
        <v>0</v>
      </c>
      <c r="NL144" s="65">
        <f t="shared" si="210"/>
        <v>0</v>
      </c>
      <c r="NO144" t="s">
        <v>809</v>
      </c>
      <c r="NP144">
        <f t="shared" si="275"/>
        <v>2040</v>
      </c>
      <c r="NU144" t="s">
        <v>809</v>
      </c>
      <c r="NV144">
        <f t="shared" si="276"/>
        <v>2040</v>
      </c>
      <c r="OA144" t="s">
        <v>809</v>
      </c>
      <c r="OB144">
        <f t="shared" si="277"/>
        <v>2040</v>
      </c>
      <c r="OG144" t="s">
        <v>809</v>
      </c>
      <c r="OH144">
        <f t="shared" si="278"/>
        <v>2040</v>
      </c>
      <c r="RE144" t="s">
        <v>795</v>
      </c>
      <c r="RF144">
        <f>120*18</f>
        <v>2160</v>
      </c>
      <c r="RJ144" t="s">
        <v>795</v>
      </c>
      <c r="RK144">
        <f>120*18</f>
        <v>2160</v>
      </c>
      <c r="RO144" t="s">
        <v>795</v>
      </c>
      <c r="RP144">
        <f>120*18</f>
        <v>2160</v>
      </c>
      <c r="RT144" t="s">
        <v>795</v>
      </c>
      <c r="RU144">
        <f>120*18</f>
        <v>2160</v>
      </c>
      <c r="RW144" t="s">
        <v>862</v>
      </c>
      <c r="RX144">
        <v>300</v>
      </c>
      <c r="RY144">
        <v>1700</v>
      </c>
      <c r="SA144">
        <f t="shared" si="237"/>
        <v>0</v>
      </c>
      <c r="SB144" t="str">
        <f t="shared" si="237"/>
        <v>départ 8h pour maha sawat</v>
      </c>
      <c r="SC144">
        <f t="shared" si="237"/>
        <v>300</v>
      </c>
      <c r="SD144">
        <f t="shared" si="237"/>
        <v>1700</v>
      </c>
      <c r="SF144">
        <f t="shared" si="238"/>
        <v>0</v>
      </c>
      <c r="SG144" t="str">
        <f t="shared" si="238"/>
        <v>départ 8h pour maha sawat</v>
      </c>
      <c r="SH144">
        <f t="shared" si="238"/>
        <v>300</v>
      </c>
      <c r="SI144">
        <f t="shared" si="238"/>
        <v>1700</v>
      </c>
      <c r="SK144">
        <f t="shared" si="239"/>
        <v>0</v>
      </c>
      <c r="SL144" t="str">
        <f t="shared" si="239"/>
        <v>départ 8h pour maha sawat</v>
      </c>
      <c r="SM144">
        <f t="shared" si="239"/>
        <v>300</v>
      </c>
      <c r="SN144">
        <f t="shared" si="239"/>
        <v>1700</v>
      </c>
      <c r="SR144" t="s">
        <v>768</v>
      </c>
      <c r="SS144" s="27"/>
      <c r="ST144" s="27"/>
      <c r="SW144" t="str">
        <f t="shared" si="240"/>
        <v>Déjeuner inclus</v>
      </c>
      <c r="SX144">
        <f t="shared" si="240"/>
        <v>0</v>
      </c>
      <c r="SY144">
        <f t="shared" si="240"/>
        <v>0</v>
      </c>
      <c r="TB144" t="str">
        <f t="shared" si="241"/>
        <v>Déjeuner inclus</v>
      </c>
      <c r="TC144">
        <f t="shared" si="241"/>
        <v>0</v>
      </c>
      <c r="TD144">
        <f t="shared" si="241"/>
        <v>0</v>
      </c>
      <c r="TG144" t="str">
        <f t="shared" si="242"/>
        <v>Déjeuner inclus</v>
      </c>
      <c r="TH144">
        <f t="shared" si="242"/>
        <v>0</v>
      </c>
      <c r="TI144">
        <f t="shared" si="242"/>
        <v>0</v>
      </c>
    </row>
    <row r="145" spans="35:529" x14ac:dyDescent="0.25">
      <c r="AK145" s="25"/>
      <c r="BE145" s="26" t="s">
        <v>797</v>
      </c>
      <c r="BF145" s="72">
        <f>+(BG135/8)+(($BF$154)/8)+(BF142/2)</f>
        <v>2384.9926587499999</v>
      </c>
      <c r="BG145" s="65">
        <f>+BF145*$C$1</f>
        <v>92477.419881737107</v>
      </c>
      <c r="BJ145" s="26" t="s">
        <v>797</v>
      </c>
      <c r="BK145" s="72">
        <f>+(BL135/8)+(($BF$154)/8)+(BK142/2)</f>
        <v>2066.4152362499999</v>
      </c>
      <c r="BL145" s="65"/>
      <c r="BM145" s="65"/>
      <c r="BO145" s="26" t="s">
        <v>797</v>
      </c>
      <c r="BP145" s="72">
        <f>+(BQ135/8)+(($BF$154)/8)+(BP142/2)</f>
        <v>1773.6278137500001</v>
      </c>
      <c r="BQ145" s="65"/>
      <c r="BR145" s="65"/>
      <c r="BT145" s="26" t="s">
        <v>797</v>
      </c>
      <c r="BU145" s="72">
        <f>+(BV135/8)+(($BF$154)/8)+(BU142/2)</f>
        <v>1480.84039125</v>
      </c>
      <c r="BV145" s="65"/>
      <c r="BX145" s="26" t="s">
        <v>827</v>
      </c>
      <c r="BY145" s="72">
        <f>+(BZ129/2)+(($BY$148)/2)+(BY136/2)</f>
        <v>7908.9147574999997</v>
      </c>
      <c r="BZ145" s="65"/>
      <c r="CA145" s="65"/>
      <c r="CB145"/>
      <c r="CC145" s="26" t="s">
        <v>827</v>
      </c>
      <c r="CD145" s="72">
        <f>+(CE129/2)+(($BY$148)/2)+(CD136/2)</f>
        <v>6676.5976350000001</v>
      </c>
      <c r="CE145" s="65"/>
      <c r="CF145" s="65"/>
      <c r="CG145" s="27"/>
      <c r="CH145" s="26" t="s">
        <v>827</v>
      </c>
      <c r="CI145" s="72">
        <f>+(CJ129/2)+(($BY$148)/2)+(CI136/2)</f>
        <v>5495.8605124999995</v>
      </c>
      <c r="CJ145" s="65"/>
      <c r="CK145" s="65"/>
      <c r="CL145" s="27"/>
      <c r="CM145" s="26" t="s">
        <v>827</v>
      </c>
      <c r="CN145" s="72">
        <f>+(CO129/2)+(($BY$148)/2)+(CN136/2)</f>
        <v>4315.1233900000007</v>
      </c>
      <c r="CO145" s="65">
        <f>+CN145*$C$1</f>
        <v>167317.69639395116</v>
      </c>
      <c r="CP145" s="65"/>
      <c r="DK145" t="s">
        <v>908</v>
      </c>
      <c r="DL145" t="s">
        <v>624</v>
      </c>
      <c r="DM145">
        <v>0</v>
      </c>
      <c r="DN145">
        <v>0</v>
      </c>
      <c r="DO145" s="27"/>
      <c r="DP145" t="str">
        <f t="shared" si="165"/>
        <v/>
      </c>
      <c r="DQ145" t="str">
        <f t="shared" si="166"/>
        <v>Vol BKK - Udon 10h10 le lendemain</v>
      </c>
      <c r="DR145" s="27">
        <f t="shared" si="166"/>
        <v>0</v>
      </c>
      <c r="DS145" s="27">
        <f t="shared" si="166"/>
        <v>0</v>
      </c>
      <c r="DU145" t="str">
        <f t="shared" si="167"/>
        <v/>
      </c>
      <c r="DV145" t="str">
        <f t="shared" si="167"/>
        <v>Vol BKK - Udon 10h10 le lendemain</v>
      </c>
      <c r="DW145" s="27">
        <f t="shared" si="167"/>
        <v>0</v>
      </c>
      <c r="DX145" s="27">
        <f t="shared" si="132"/>
        <v>0</v>
      </c>
      <c r="DZ145" t="str">
        <f t="shared" si="168"/>
        <v/>
      </c>
      <c r="EA145" t="str">
        <f t="shared" si="168"/>
        <v>Vol BKK - Udon 10h10 le lendemain</v>
      </c>
      <c r="EB145" s="27">
        <f t="shared" si="168"/>
        <v>0</v>
      </c>
      <c r="EC145" s="27">
        <f t="shared" si="133"/>
        <v>0</v>
      </c>
      <c r="ED145" s="27"/>
      <c r="FS145" s="26" t="s">
        <v>806</v>
      </c>
      <c r="FT145" s="72">
        <f>+(FT144*2)-FT135</f>
        <v>12226.07085</v>
      </c>
      <c r="FU145" s="65">
        <f t="shared" si="274"/>
        <v>474062.46025591315</v>
      </c>
      <c r="FX145" s="26" t="s">
        <v>806</v>
      </c>
      <c r="FY145" s="72">
        <f>+(FY144*2)-FY135</f>
        <v>10379.48106</v>
      </c>
      <c r="FZ145" s="65"/>
      <c r="GC145" s="26" t="s">
        <v>806</v>
      </c>
      <c r="GD145" s="72">
        <f>+(GD144*2)-GD135</f>
        <v>8636.0512699999999</v>
      </c>
      <c r="GE145" s="65"/>
      <c r="GH145" s="26" t="s">
        <v>806</v>
      </c>
      <c r="GI145" s="72">
        <f>+(GI144*2)-GI135</f>
        <v>6892.6214799999998</v>
      </c>
      <c r="GJ145" s="65">
        <f>+GI145*$C$1</f>
        <v>267259.46025591315</v>
      </c>
      <c r="GK145" t="s">
        <v>908</v>
      </c>
      <c r="GL145" t="s">
        <v>909</v>
      </c>
      <c r="GM145">
        <v>1700</v>
      </c>
      <c r="GN145">
        <v>1700</v>
      </c>
      <c r="GO145" s="27"/>
      <c r="GP145" t="str">
        <f t="shared" si="177"/>
        <v/>
      </c>
      <c r="GQ145" t="str">
        <f t="shared" si="178"/>
        <v>Thai smile départ 15h30 arrivée 16h55</v>
      </c>
      <c r="GR145" s="27">
        <f t="shared" si="178"/>
        <v>1700</v>
      </c>
      <c r="GS145" s="27">
        <f t="shared" si="178"/>
        <v>1700</v>
      </c>
      <c r="GU145" t="str">
        <f t="shared" si="179"/>
        <v/>
      </c>
      <c r="GV145" t="str">
        <f t="shared" si="179"/>
        <v>Thai smile départ 15h30 arrivée 16h55</v>
      </c>
      <c r="GW145" s="27">
        <f t="shared" si="179"/>
        <v>1700</v>
      </c>
      <c r="GX145" s="27">
        <f t="shared" si="138"/>
        <v>1700</v>
      </c>
      <c r="GZ145" t="str">
        <f t="shared" si="180"/>
        <v/>
      </c>
      <c r="HA145" t="str">
        <f t="shared" si="180"/>
        <v>Thai smile départ 15h30 arrivée 16h55</v>
      </c>
      <c r="HB145" s="27">
        <f t="shared" si="180"/>
        <v>1700</v>
      </c>
      <c r="HC145" s="27">
        <f t="shared" si="139"/>
        <v>1700</v>
      </c>
      <c r="HD145" t="s">
        <v>901</v>
      </c>
      <c r="HE145" t="s">
        <v>485</v>
      </c>
      <c r="HF145" s="27">
        <v>100</v>
      </c>
      <c r="HG145" s="27">
        <v>0</v>
      </c>
      <c r="HI145" t="str">
        <f t="shared" si="181"/>
        <v>J20</v>
      </c>
      <c r="HJ145" t="str">
        <f t="shared" si="182"/>
        <v>Départ 8h30 visite Wat Phra That Doi Suthep + wat phalat</v>
      </c>
      <c r="HK145">
        <f t="shared" si="182"/>
        <v>100</v>
      </c>
      <c r="HL145">
        <f t="shared" si="182"/>
        <v>0</v>
      </c>
      <c r="HN145" t="str">
        <f t="shared" si="183"/>
        <v>J20</v>
      </c>
      <c r="HO145" t="str">
        <f t="shared" si="183"/>
        <v>Départ 8h30 visite Wat Phra That Doi Suthep + wat phalat</v>
      </c>
      <c r="HP145">
        <f t="shared" si="183"/>
        <v>100</v>
      </c>
      <c r="HQ145">
        <f t="shared" si="140"/>
        <v>0</v>
      </c>
      <c r="HS145" t="str">
        <f t="shared" si="184"/>
        <v>J20</v>
      </c>
      <c r="HT145" t="str">
        <f t="shared" si="184"/>
        <v>Départ 8h30 visite Wat Phra That Doi Suthep + wat phalat</v>
      </c>
      <c r="HU145">
        <f t="shared" si="184"/>
        <v>100</v>
      </c>
      <c r="HV145">
        <f t="shared" si="141"/>
        <v>0</v>
      </c>
      <c r="HW145" t="s">
        <v>901</v>
      </c>
      <c r="HX145" t="s">
        <v>485</v>
      </c>
      <c r="HY145" s="27">
        <v>100</v>
      </c>
      <c r="HZ145" s="27">
        <v>0</v>
      </c>
      <c r="IB145" t="str">
        <f t="shared" si="185"/>
        <v>J20</v>
      </c>
      <c r="IC145" t="str">
        <f t="shared" si="186"/>
        <v>Départ 8h30 visite Wat Phra That Doi Suthep + wat phalat</v>
      </c>
      <c r="ID145">
        <f t="shared" si="186"/>
        <v>100</v>
      </c>
      <c r="IE145">
        <f t="shared" si="186"/>
        <v>0</v>
      </c>
      <c r="IG145" t="str">
        <f t="shared" si="187"/>
        <v>J20</v>
      </c>
      <c r="IH145" t="str">
        <f t="shared" si="188"/>
        <v>Départ 8h30 visite Wat Phra That Doi Suthep + wat phalat</v>
      </c>
      <c r="II145">
        <f t="shared" si="188"/>
        <v>100</v>
      </c>
      <c r="IJ145">
        <f t="shared" si="188"/>
        <v>0</v>
      </c>
      <c r="IL145" t="str">
        <f t="shared" si="189"/>
        <v>J20</v>
      </c>
      <c r="IM145" t="str">
        <f t="shared" si="190"/>
        <v>Départ 8h30 visite Wat Phra That Doi Suthep + wat phalat</v>
      </c>
      <c r="IN145">
        <f t="shared" si="190"/>
        <v>100</v>
      </c>
      <c r="IO145">
        <f t="shared" si="190"/>
        <v>0</v>
      </c>
      <c r="KV145" s="26"/>
      <c r="KW145" s="26" t="s">
        <v>754</v>
      </c>
      <c r="KX145" s="72">
        <f>+(KX144*2)-KX141</f>
        <v>2803.5693925</v>
      </c>
      <c r="KY145" s="27">
        <f t="shared" si="279"/>
        <v>108707.61506397829</v>
      </c>
      <c r="LB145" s="26"/>
      <c r="LC145" s="26" t="s">
        <v>754</v>
      </c>
      <c r="LD145" s="72">
        <f>+(LD144*2)-LD141</f>
        <v>2387.2349750000003</v>
      </c>
      <c r="LE145" s="27"/>
      <c r="LH145" s="26"/>
      <c r="LI145" s="26" t="s">
        <v>754</v>
      </c>
      <c r="LJ145" s="72">
        <f>+(LJ144*2)-LJ141</f>
        <v>2003.1380575000003</v>
      </c>
      <c r="LK145" s="27"/>
      <c r="LN145" s="26"/>
      <c r="LO145" s="26" t="s">
        <v>754</v>
      </c>
      <c r="LP145" s="72">
        <f>+(LP144*2)-LP141</f>
        <v>1619.0411400000003</v>
      </c>
      <c r="LQ145" s="27"/>
      <c r="LT145" s="25" t="s">
        <v>238</v>
      </c>
      <c r="LV145" s="27"/>
      <c r="LW145" s="27">
        <v>0</v>
      </c>
      <c r="LX145" s="27"/>
      <c r="LZ145" t="str">
        <f t="shared" si="202"/>
        <v>Navette ar orchid-aeroport</v>
      </c>
      <c r="MB145" s="27">
        <f t="shared" si="256"/>
        <v>0</v>
      </c>
      <c r="MC145" s="65">
        <f t="shared" si="256"/>
        <v>0</v>
      </c>
      <c r="MF145" t="str">
        <f t="shared" si="203"/>
        <v>Navette ar orchid-aeroport</v>
      </c>
      <c r="MH145" s="27">
        <f t="shared" si="247"/>
        <v>0</v>
      </c>
      <c r="MI145" s="65">
        <f t="shared" si="247"/>
        <v>0</v>
      </c>
      <c r="ML145" t="str">
        <f t="shared" si="204"/>
        <v>Navette ar orchid-aeroport</v>
      </c>
      <c r="MN145" s="27">
        <f t="shared" si="248"/>
        <v>0</v>
      </c>
      <c r="MO145" s="65">
        <f t="shared" si="248"/>
        <v>0</v>
      </c>
      <c r="MQ145" s="25" t="s">
        <v>741</v>
      </c>
      <c r="MS145">
        <v>1330</v>
      </c>
      <c r="MT145" s="27">
        <v>1330</v>
      </c>
      <c r="MW145" t="str">
        <f t="shared" si="205"/>
        <v>vol krabi à suvarnabhumi à 19h25 arrivée 20h45 (thai airways)</v>
      </c>
      <c r="MY145" s="27">
        <f t="shared" si="206"/>
        <v>1330</v>
      </c>
      <c r="MZ145" s="65">
        <f t="shared" si="206"/>
        <v>1330</v>
      </c>
      <c r="NC145" t="str">
        <f t="shared" si="207"/>
        <v>vol krabi à suvarnabhumi à 19h25 arrivée 20h45 (thai airways)</v>
      </c>
      <c r="NE145" s="27">
        <f t="shared" si="208"/>
        <v>1330</v>
      </c>
      <c r="NF145" s="65">
        <f t="shared" si="208"/>
        <v>1330</v>
      </c>
      <c r="NI145" t="str">
        <f t="shared" si="209"/>
        <v>vol krabi à suvarnabhumi à 19h25 arrivée 20h45 (thai airways)</v>
      </c>
      <c r="NK145" s="27">
        <f t="shared" si="210"/>
        <v>1330</v>
      </c>
      <c r="NL145" s="65">
        <f t="shared" si="210"/>
        <v>1330</v>
      </c>
      <c r="NO145" t="s">
        <v>815</v>
      </c>
      <c r="NP145">
        <f t="shared" si="275"/>
        <v>2040</v>
      </c>
      <c r="NU145" t="s">
        <v>815</v>
      </c>
      <c r="NV145">
        <f t="shared" si="276"/>
        <v>2040</v>
      </c>
      <c r="OA145" t="s">
        <v>815</v>
      </c>
      <c r="OB145">
        <f t="shared" si="277"/>
        <v>2040</v>
      </c>
      <c r="OG145" t="s">
        <v>815</v>
      </c>
      <c r="OH145">
        <f t="shared" si="278"/>
        <v>2040</v>
      </c>
      <c r="RE145" t="s">
        <v>803</v>
      </c>
      <c r="RF145">
        <f t="shared" ref="RF145:RF147" si="280">120*18</f>
        <v>2160</v>
      </c>
      <c r="RJ145" t="s">
        <v>803</v>
      </c>
      <c r="RK145">
        <f t="shared" ref="RK145:RK147" si="281">120*18</f>
        <v>2160</v>
      </c>
      <c r="RO145" t="s">
        <v>803</v>
      </c>
      <c r="RP145">
        <f t="shared" ref="RP145:RP147" si="282">120*18</f>
        <v>2160</v>
      </c>
      <c r="RT145" t="s">
        <v>803</v>
      </c>
      <c r="RU145">
        <f t="shared" ref="RU145:RU147" si="283">120*18</f>
        <v>2160</v>
      </c>
      <c r="RW145" t="s">
        <v>298</v>
      </c>
      <c r="SA145">
        <f t="shared" si="237"/>
        <v>0</v>
      </c>
      <c r="SB145" t="str">
        <f t="shared" si="237"/>
        <v>Déjeuner sur place</v>
      </c>
      <c r="SC145">
        <f t="shared" si="237"/>
        <v>0</v>
      </c>
      <c r="SD145">
        <f t="shared" si="237"/>
        <v>0</v>
      </c>
      <c r="SF145">
        <f t="shared" si="238"/>
        <v>0</v>
      </c>
      <c r="SG145" t="str">
        <f t="shared" si="238"/>
        <v>Déjeuner sur place</v>
      </c>
      <c r="SH145">
        <f t="shared" si="238"/>
        <v>0</v>
      </c>
      <c r="SI145">
        <f t="shared" si="238"/>
        <v>0</v>
      </c>
      <c r="SK145">
        <f t="shared" si="239"/>
        <v>0</v>
      </c>
      <c r="SL145" t="str">
        <f t="shared" si="239"/>
        <v>Déjeuner sur place</v>
      </c>
      <c r="SM145">
        <f t="shared" si="239"/>
        <v>0</v>
      </c>
      <c r="SN145">
        <f t="shared" si="239"/>
        <v>0</v>
      </c>
      <c r="SR145" t="s">
        <v>775</v>
      </c>
      <c r="SS145" s="27"/>
      <c r="ST145" s="27"/>
      <c r="SW145" t="str">
        <f t="shared" si="240"/>
        <v>Déjeuner inclus - Slive hotel Surin</v>
      </c>
      <c r="SX145">
        <f t="shared" si="240"/>
        <v>0</v>
      </c>
      <c r="SY145">
        <f t="shared" si="240"/>
        <v>0</v>
      </c>
      <c r="TB145" t="str">
        <f t="shared" si="241"/>
        <v>Déjeuner inclus - Slive hotel Surin</v>
      </c>
      <c r="TC145">
        <f t="shared" si="241"/>
        <v>0</v>
      </c>
      <c r="TD145">
        <f t="shared" si="241"/>
        <v>0</v>
      </c>
      <c r="TG145" t="str">
        <f t="shared" si="242"/>
        <v>Déjeuner inclus - Slive hotel Surin</v>
      </c>
      <c r="TH145">
        <f t="shared" si="242"/>
        <v>0</v>
      </c>
      <c r="TI145">
        <f t="shared" si="242"/>
        <v>0</v>
      </c>
    </row>
    <row r="146" spans="35:529" x14ac:dyDescent="0.25">
      <c r="AK146" s="25"/>
      <c r="BE146" s="26" t="s">
        <v>806</v>
      </c>
      <c r="BF146" s="72">
        <f>+(BF145*2)-BF142</f>
        <v>3743.9559574999998</v>
      </c>
      <c r="BG146" s="65">
        <f>+BF146*$C$1</f>
        <v>145170.83976347421</v>
      </c>
      <c r="BJ146" s="26" t="s">
        <v>806</v>
      </c>
      <c r="BK146" s="72">
        <f>+(BK145*2)-BK142</f>
        <v>3106.8011124999998</v>
      </c>
      <c r="BL146" s="65"/>
      <c r="BM146" s="65"/>
      <c r="BO146" s="26" t="s">
        <v>806</v>
      </c>
      <c r="BP146" s="72">
        <f>+(BP145*2)-BP142</f>
        <v>2521.2262675000002</v>
      </c>
      <c r="BQ146" s="65"/>
      <c r="BR146" s="65"/>
      <c r="BT146" s="26" t="s">
        <v>806</v>
      </c>
      <c r="BU146" s="72">
        <f>+(BU145*2)-BU142</f>
        <v>1935.6514225000001</v>
      </c>
      <c r="BV146" s="65"/>
      <c r="BX146" s="26" t="s">
        <v>806</v>
      </c>
      <c r="BY146" s="72">
        <f>+(BY145*2)-BY136</f>
        <v>14802.54169</v>
      </c>
      <c r="BZ146" s="65"/>
      <c r="CA146" s="65"/>
      <c r="CB146"/>
      <c r="CC146" s="26" t="s">
        <v>806</v>
      </c>
      <c r="CD146" s="72">
        <f>+(CD145*2)-CD136</f>
        <v>12337.907445000001</v>
      </c>
      <c r="CE146" s="65"/>
      <c r="CF146" s="65"/>
      <c r="CH146" s="26" t="s">
        <v>806</v>
      </c>
      <c r="CI146" s="72">
        <f>+(CI145*2)-CI136</f>
        <v>9976.4331999999995</v>
      </c>
      <c r="CJ146" s="65"/>
      <c r="CK146" s="65"/>
      <c r="CM146" s="26" t="s">
        <v>806</v>
      </c>
      <c r="CN146" s="72">
        <f>+(CN145*2)-CN136</f>
        <v>7614.958955000001</v>
      </c>
      <c r="CO146" s="65">
        <f>+CN146*$C$1</f>
        <v>295267.89278790232</v>
      </c>
      <c r="CP146" s="65"/>
      <c r="GK146" t="s">
        <v>908</v>
      </c>
      <c r="GL146" t="s">
        <v>612</v>
      </c>
      <c r="GM146">
        <v>0</v>
      </c>
      <c r="GN146">
        <v>0</v>
      </c>
      <c r="GP146" t="str">
        <f t="shared" si="177"/>
        <v/>
      </c>
      <c r="GQ146" t="str">
        <f t="shared" si="178"/>
        <v>Orchid resort T&amp;G</v>
      </c>
      <c r="GR146" s="27">
        <f t="shared" si="178"/>
        <v>0</v>
      </c>
      <c r="GS146" s="27">
        <f t="shared" si="178"/>
        <v>0</v>
      </c>
      <c r="GU146" t="str">
        <f t="shared" si="179"/>
        <v/>
      </c>
      <c r="GV146" t="str">
        <f t="shared" si="179"/>
        <v>Orchid resort T&amp;G</v>
      </c>
      <c r="GW146" s="27">
        <f t="shared" si="179"/>
        <v>0</v>
      </c>
      <c r="GX146" s="27">
        <f t="shared" si="138"/>
        <v>0</v>
      </c>
      <c r="GZ146" t="str">
        <f t="shared" si="180"/>
        <v/>
      </c>
      <c r="HA146" t="str">
        <f t="shared" si="180"/>
        <v>Orchid resort T&amp;G</v>
      </c>
      <c r="HB146" s="27">
        <f t="shared" si="180"/>
        <v>0</v>
      </c>
      <c r="HC146" s="27">
        <f t="shared" si="139"/>
        <v>0</v>
      </c>
      <c r="HE146" t="s">
        <v>495</v>
      </c>
      <c r="HF146" s="27">
        <v>50</v>
      </c>
      <c r="HG146" s="27">
        <v>0</v>
      </c>
      <c r="HI146" t="str">
        <f t="shared" si="181"/>
        <v/>
      </c>
      <c r="HJ146" t="str">
        <f t="shared" si="182"/>
        <v>Déjeuner ferme orchidées</v>
      </c>
      <c r="HK146">
        <f t="shared" si="182"/>
        <v>50</v>
      </c>
      <c r="HL146">
        <f t="shared" si="182"/>
        <v>0</v>
      </c>
      <c r="HN146" t="str">
        <f t="shared" si="183"/>
        <v/>
      </c>
      <c r="HO146" t="str">
        <f t="shared" si="183"/>
        <v>Déjeuner ferme orchidées</v>
      </c>
      <c r="HP146">
        <f t="shared" si="183"/>
        <v>50</v>
      </c>
      <c r="HQ146">
        <f t="shared" si="140"/>
        <v>0</v>
      </c>
      <c r="HS146" t="str">
        <f t="shared" si="184"/>
        <v/>
      </c>
      <c r="HT146" t="str">
        <f t="shared" si="184"/>
        <v>Déjeuner ferme orchidées</v>
      </c>
      <c r="HU146">
        <f t="shared" si="184"/>
        <v>50</v>
      </c>
      <c r="HV146">
        <f t="shared" si="141"/>
        <v>0</v>
      </c>
      <c r="HX146" t="s">
        <v>495</v>
      </c>
      <c r="HY146" s="27">
        <v>50</v>
      </c>
      <c r="HZ146" s="27">
        <v>0</v>
      </c>
      <c r="IB146" t="str">
        <f t="shared" si="185"/>
        <v/>
      </c>
      <c r="IC146" t="str">
        <f t="shared" si="186"/>
        <v>Déjeuner ferme orchidées</v>
      </c>
      <c r="ID146">
        <f t="shared" si="186"/>
        <v>50</v>
      </c>
      <c r="IE146">
        <f t="shared" si="186"/>
        <v>0</v>
      </c>
      <c r="IG146" t="str">
        <f t="shared" si="187"/>
        <v/>
      </c>
      <c r="IH146" t="str">
        <f t="shared" si="188"/>
        <v>Déjeuner ferme orchidées</v>
      </c>
      <c r="II146">
        <f t="shared" si="188"/>
        <v>50</v>
      </c>
      <c r="IJ146">
        <f t="shared" si="188"/>
        <v>0</v>
      </c>
      <c r="IL146" t="str">
        <f t="shared" si="189"/>
        <v/>
      </c>
      <c r="IM146" t="str">
        <f t="shared" si="190"/>
        <v>Déjeuner ferme orchidées</v>
      </c>
      <c r="IN146">
        <f t="shared" si="190"/>
        <v>50</v>
      </c>
      <c r="IO146">
        <f t="shared" si="190"/>
        <v>0</v>
      </c>
      <c r="KV146" s="26" t="s">
        <v>760</v>
      </c>
      <c r="KW146" s="26" t="s">
        <v>748</v>
      </c>
      <c r="KX146" s="72">
        <f>+(KY134/6)+(($KX$152)/6)+(KX141/2)</f>
        <v>2229.7838866666666</v>
      </c>
      <c r="KY146" s="27">
        <f t="shared" si="279"/>
        <v>86459.243375985519</v>
      </c>
      <c r="LB146" s="26" t="s">
        <v>760</v>
      </c>
      <c r="LC146" s="26" t="s">
        <v>748</v>
      </c>
      <c r="LD146" s="72">
        <f>+(LE134/6)+(($KX$152)/6)+(LD141/2)</f>
        <v>1952.2276083333334</v>
      </c>
      <c r="LE146" s="27">
        <f>+LD146*$C$1</f>
        <v>75697.076709318862</v>
      </c>
      <c r="LH146" s="26" t="s">
        <v>760</v>
      </c>
      <c r="LI146" s="26" t="s">
        <v>748</v>
      </c>
      <c r="LJ146" s="72">
        <f>+(LK134/6)+(($KX$152)/6)+(LJ141/2)</f>
        <v>1696.1629966666667</v>
      </c>
      <c r="LK146" s="27"/>
      <c r="LN146" s="26" t="s">
        <v>760</v>
      </c>
      <c r="LO146" s="26" t="s">
        <v>748</v>
      </c>
      <c r="LP146" s="72">
        <f>+(LQ134/6)+(($KX$152)/6)+(LP141/2)</f>
        <v>1440.098385</v>
      </c>
      <c r="LQ146" s="27"/>
      <c r="LT146" s="25" t="s">
        <v>617</v>
      </c>
      <c r="LV146" s="27"/>
      <c r="LW146" s="27">
        <f>18*3500</f>
        <v>63000</v>
      </c>
      <c r="LX146" s="27"/>
      <c r="LZ146" t="str">
        <f t="shared" si="202"/>
        <v>Guide</v>
      </c>
      <c r="MB146" s="27">
        <f>+LV146</f>
        <v>0</v>
      </c>
      <c r="MC146" s="65">
        <f>+LW146</f>
        <v>63000</v>
      </c>
      <c r="MF146" t="str">
        <f t="shared" si="203"/>
        <v>Guide</v>
      </c>
      <c r="MH146" s="27">
        <f t="shared" si="247"/>
        <v>0</v>
      </c>
      <c r="MI146" s="65">
        <f t="shared" si="247"/>
        <v>63000</v>
      </c>
      <c r="ML146" t="str">
        <f t="shared" si="204"/>
        <v>Guide</v>
      </c>
      <c r="MN146" s="27">
        <f t="shared" si="248"/>
        <v>0</v>
      </c>
      <c r="MO146" s="65">
        <f t="shared" si="248"/>
        <v>63000</v>
      </c>
      <c r="MQ146" s="25" t="s">
        <v>784</v>
      </c>
      <c r="MT146" s="27">
        <v>0</v>
      </c>
      <c r="MW146" t="str">
        <f t="shared" si="205"/>
        <v>orchir resort + diner G&amp;T</v>
      </c>
      <c r="MY146" s="27">
        <f t="shared" si="206"/>
        <v>0</v>
      </c>
      <c r="MZ146" s="65">
        <f t="shared" si="206"/>
        <v>0</v>
      </c>
      <c r="NC146" t="str">
        <f t="shared" si="207"/>
        <v>orchir resort + diner G&amp;T</v>
      </c>
      <c r="NE146" s="27">
        <f t="shared" si="208"/>
        <v>0</v>
      </c>
      <c r="NF146" s="65">
        <f t="shared" si="208"/>
        <v>0</v>
      </c>
      <c r="NI146" t="str">
        <f t="shared" si="209"/>
        <v>orchir resort + diner G&amp;T</v>
      </c>
      <c r="NK146" s="27">
        <f t="shared" si="210"/>
        <v>0</v>
      </c>
      <c r="NL146" s="65">
        <f t="shared" si="210"/>
        <v>0</v>
      </c>
      <c r="RE146" t="s">
        <v>809</v>
      </c>
      <c r="RF146">
        <f t="shared" si="280"/>
        <v>2160</v>
      </c>
      <c r="RJ146" t="s">
        <v>809</v>
      </c>
      <c r="RK146">
        <f t="shared" si="281"/>
        <v>2160</v>
      </c>
      <c r="RO146" t="s">
        <v>809</v>
      </c>
      <c r="RP146">
        <f t="shared" si="282"/>
        <v>2160</v>
      </c>
      <c r="RT146" t="s">
        <v>809</v>
      </c>
      <c r="RU146">
        <f t="shared" si="283"/>
        <v>2160</v>
      </c>
      <c r="RW146" t="s">
        <v>867</v>
      </c>
      <c r="SA146">
        <f t="shared" si="237"/>
        <v>0</v>
      </c>
      <c r="SB146" t="str">
        <f t="shared" si="237"/>
        <v>visite de koh kret de 14h à 16h</v>
      </c>
      <c r="SC146">
        <f t="shared" si="237"/>
        <v>0</v>
      </c>
      <c r="SD146">
        <f t="shared" si="237"/>
        <v>0</v>
      </c>
      <c r="SF146">
        <f t="shared" si="238"/>
        <v>0</v>
      </c>
      <c r="SG146" t="str">
        <f t="shared" si="238"/>
        <v>visite de koh kret de 14h à 16h</v>
      </c>
      <c r="SH146">
        <f t="shared" si="238"/>
        <v>0</v>
      </c>
      <c r="SI146">
        <f t="shared" si="238"/>
        <v>0</v>
      </c>
      <c r="SK146">
        <f t="shared" si="239"/>
        <v>0</v>
      </c>
      <c r="SL146" t="str">
        <f t="shared" si="239"/>
        <v>visite de koh kret de 14h à 16h</v>
      </c>
      <c r="SM146">
        <f t="shared" si="239"/>
        <v>0</v>
      </c>
      <c r="SN146">
        <f t="shared" si="239"/>
        <v>0</v>
      </c>
      <c r="SQ146" t="s">
        <v>906</v>
      </c>
      <c r="SR146" t="s">
        <v>780</v>
      </c>
      <c r="SS146" s="27">
        <v>1250</v>
      </c>
      <c r="ST146" s="27"/>
      <c r="SV146" t="s">
        <v>906</v>
      </c>
      <c r="SW146" t="str">
        <f t="shared" si="240"/>
        <v>Route de la soie (déjeuner inclus)</v>
      </c>
      <c r="SX146">
        <f t="shared" si="240"/>
        <v>1250</v>
      </c>
      <c r="SY146">
        <f t="shared" si="240"/>
        <v>0</v>
      </c>
      <c r="TA146" t="s">
        <v>906</v>
      </c>
      <c r="TB146" t="str">
        <f t="shared" si="241"/>
        <v>Route de la soie (déjeuner inclus)</v>
      </c>
      <c r="TC146">
        <f t="shared" si="241"/>
        <v>1250</v>
      </c>
      <c r="TD146">
        <f t="shared" si="241"/>
        <v>0</v>
      </c>
      <c r="TF146" t="s">
        <v>906</v>
      </c>
      <c r="TG146" t="str">
        <f t="shared" si="242"/>
        <v>Route de la soie (déjeuner inclus)</v>
      </c>
      <c r="TH146">
        <f t="shared" si="242"/>
        <v>1250</v>
      </c>
      <c r="TI146">
        <f t="shared" si="242"/>
        <v>0</v>
      </c>
    </row>
    <row r="147" spans="35:529" x14ac:dyDescent="0.25">
      <c r="AK147" s="65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E147" s="26" t="s">
        <v>812</v>
      </c>
      <c r="BF147" s="72">
        <f>+(BG135/6)+(($BF$154)/6)+(BF142/2)</f>
        <v>3008.9853183333335</v>
      </c>
      <c r="BG147" s="65">
        <f t="shared" ref="BG147:BG152" si="284">+BF147*$C$1</f>
        <v>116672.55984231614</v>
      </c>
      <c r="BJ147" s="26" t="s">
        <v>812</v>
      </c>
      <c r="BK147" s="72">
        <f>+(BL135/6)+(($BF$154)/6)+(BK142/2)</f>
        <v>2584.2154216666668</v>
      </c>
      <c r="BL147" s="65">
        <f>+BK147*$C$1</f>
        <v>100202.22650898281</v>
      </c>
      <c r="BM147" s="65"/>
      <c r="BO147" s="26" t="s">
        <v>812</v>
      </c>
      <c r="BP147" s="72">
        <f>+(BQ135/6)+(($BF$154)/6)+(BP142/2)</f>
        <v>2193.8321916666664</v>
      </c>
      <c r="BQ147" s="65"/>
      <c r="BR147" s="65"/>
      <c r="BT147" s="26" t="s">
        <v>812</v>
      </c>
      <c r="BU147" s="72">
        <f>+(BV135/6)+(($BF$154)/6)+(BU142/2)</f>
        <v>1803.4489616666667</v>
      </c>
      <c r="BV147" s="65"/>
      <c r="BY147" s="27"/>
      <c r="CA147" s="65"/>
      <c r="CB147"/>
      <c r="CP147" s="65"/>
      <c r="CS147" s="27"/>
      <c r="CT147" s="27"/>
      <c r="DL147" s="26" t="s">
        <v>639</v>
      </c>
      <c r="DM147" s="72">
        <f>SUM(DM19:DM145)/$C$1</f>
        <v>1729.9184090000001</v>
      </c>
      <c r="DN147" s="72">
        <f>SUM(DN19:DN145)/$C$1</f>
        <v>3661.5507240000002</v>
      </c>
      <c r="DO147" s="27"/>
      <c r="DQ147" s="72"/>
      <c r="DR147" s="72">
        <f>SUM(DR19:DR145)/$C$1</f>
        <v>1729.9184090000001</v>
      </c>
      <c r="DS147" s="72">
        <f>SUM(DS19:DS145)/$C$1</f>
        <v>3455.2307240000005</v>
      </c>
      <c r="DV147" s="26" t="s">
        <v>639</v>
      </c>
      <c r="DW147" s="72">
        <f>SUM(DW19:DW145)/$C$1</f>
        <v>1729.9184090000001</v>
      </c>
      <c r="DX147" s="72">
        <f>SUM(DX19:DX145)/$C$1</f>
        <v>3455.2307240000005</v>
      </c>
      <c r="EA147" s="26" t="s">
        <v>639</v>
      </c>
      <c r="EB147" s="72">
        <f>SUM(EB19:EB145)/$C$1</f>
        <v>1729.9184090000001</v>
      </c>
      <c r="EC147" s="72">
        <f>SUM(EC19:EC145)/$C$1</f>
        <v>3455.2307240000005</v>
      </c>
      <c r="FS147" t="s">
        <v>795</v>
      </c>
      <c r="FT147">
        <f>16*120</f>
        <v>1920</v>
      </c>
      <c r="FU147" s="27"/>
      <c r="FY147" s="27"/>
      <c r="FZ147" s="27"/>
      <c r="GD147" s="27"/>
      <c r="GE147" s="27"/>
      <c r="GI147" s="27"/>
      <c r="GJ147" s="27"/>
      <c r="GK147" t="s">
        <v>908</v>
      </c>
      <c r="GL147" t="s">
        <v>617</v>
      </c>
      <c r="GM147">
        <v>0</v>
      </c>
      <c r="GN147">
        <f>21*3500</f>
        <v>73500</v>
      </c>
      <c r="GO147" s="27" t="s">
        <v>25</v>
      </c>
      <c r="GP147" t="str">
        <f t="shared" si="177"/>
        <v/>
      </c>
      <c r="GQ147" t="str">
        <f t="shared" si="178"/>
        <v>Guide</v>
      </c>
      <c r="GR147" s="27">
        <f t="shared" si="178"/>
        <v>0</v>
      </c>
      <c r="GS147" s="27">
        <f t="shared" si="178"/>
        <v>73500</v>
      </c>
      <c r="GU147" t="str">
        <f t="shared" si="179"/>
        <v/>
      </c>
      <c r="GV147" t="str">
        <f t="shared" si="179"/>
        <v>Guide</v>
      </c>
      <c r="GW147" s="27">
        <f t="shared" si="179"/>
        <v>0</v>
      </c>
      <c r="GX147" s="27">
        <f t="shared" si="179"/>
        <v>73500</v>
      </c>
      <c r="GZ147" t="str">
        <f t="shared" si="180"/>
        <v/>
      </c>
      <c r="HA147" t="str">
        <f t="shared" si="180"/>
        <v>Guide</v>
      </c>
      <c r="HB147" s="27">
        <f t="shared" si="180"/>
        <v>0</v>
      </c>
      <c r="HC147" s="27">
        <f t="shared" si="180"/>
        <v>73500</v>
      </c>
      <c r="HE147" t="s">
        <v>263</v>
      </c>
      <c r="HF147" s="27"/>
      <c r="HG147" s="27">
        <v>3500</v>
      </c>
      <c r="HI147" t="str">
        <f t="shared" si="181"/>
        <v/>
      </c>
      <c r="HJ147" t="str">
        <f t="shared" si="182"/>
        <v>Van à la journée</v>
      </c>
      <c r="HK147">
        <f t="shared" si="182"/>
        <v>0</v>
      </c>
      <c r="HL147">
        <f t="shared" si="182"/>
        <v>3500</v>
      </c>
      <c r="HN147" t="str">
        <f t="shared" si="183"/>
        <v/>
      </c>
      <c r="HO147" t="str">
        <f t="shared" si="183"/>
        <v>Van à la journée</v>
      </c>
      <c r="HP147">
        <f t="shared" si="183"/>
        <v>0</v>
      </c>
      <c r="HQ147">
        <f t="shared" si="183"/>
        <v>3500</v>
      </c>
      <c r="HS147" t="str">
        <f t="shared" si="184"/>
        <v/>
      </c>
      <c r="HT147" t="str">
        <f t="shared" si="184"/>
        <v>Van à la journée</v>
      </c>
      <c r="HU147">
        <f t="shared" si="184"/>
        <v>0</v>
      </c>
      <c r="HV147">
        <f t="shared" si="184"/>
        <v>3500</v>
      </c>
      <c r="HX147" t="s">
        <v>263</v>
      </c>
      <c r="HY147" s="27"/>
      <c r="HZ147" s="27">
        <v>3500</v>
      </c>
      <c r="IB147" t="str">
        <f t="shared" si="185"/>
        <v/>
      </c>
      <c r="IC147" t="str">
        <f t="shared" si="186"/>
        <v>Van à la journée</v>
      </c>
      <c r="ID147">
        <f t="shared" si="186"/>
        <v>0</v>
      </c>
      <c r="IE147">
        <f t="shared" si="186"/>
        <v>3500</v>
      </c>
      <c r="IG147" t="str">
        <f t="shared" si="187"/>
        <v/>
      </c>
      <c r="IH147" t="str">
        <f t="shared" si="188"/>
        <v>Van à la journée</v>
      </c>
      <c r="II147">
        <f t="shared" si="188"/>
        <v>0</v>
      </c>
      <c r="IJ147">
        <f t="shared" si="188"/>
        <v>3500</v>
      </c>
      <c r="IL147" t="str">
        <f t="shared" si="189"/>
        <v/>
      </c>
      <c r="IM147" t="str">
        <f t="shared" si="190"/>
        <v>Van à la journée</v>
      </c>
      <c r="IN147">
        <f t="shared" si="190"/>
        <v>0</v>
      </c>
      <c r="IO147">
        <f t="shared" si="190"/>
        <v>3500</v>
      </c>
      <c r="KV147" s="26"/>
      <c r="KW147" s="26" t="s">
        <v>754</v>
      </c>
      <c r="KX147" s="72">
        <f>+(KX146*2)-KX141</f>
        <v>3738.0925233333332</v>
      </c>
      <c r="KY147" s="27">
        <f t="shared" si="279"/>
        <v>144943.48675197104</v>
      </c>
      <c r="LB147" s="26"/>
      <c r="LC147" s="26" t="s">
        <v>754</v>
      </c>
      <c r="LD147" s="72">
        <f>+(LD146*2)-LD141</f>
        <v>3182.9799666666668</v>
      </c>
      <c r="LE147" s="27">
        <f>+LD147*$C$1</f>
        <v>123419.15341863771</v>
      </c>
      <c r="LH147" s="26"/>
      <c r="LI147" s="26" t="s">
        <v>754</v>
      </c>
      <c r="LJ147" s="72">
        <f>+(LJ146*2)-LJ141</f>
        <v>2670.8507433333334</v>
      </c>
      <c r="LK147" s="27"/>
      <c r="LN147" s="26"/>
      <c r="LO147" s="26" t="s">
        <v>754</v>
      </c>
      <c r="LP147" s="72">
        <f>+(LP146*2)-LP141</f>
        <v>2158.7215200000001</v>
      </c>
      <c r="LQ147" s="27"/>
      <c r="LT147" s="25" t="s">
        <v>799</v>
      </c>
      <c r="LV147" s="27"/>
      <c r="LW147" s="27">
        <v>0</v>
      </c>
      <c r="LX147" s="27"/>
      <c r="LZ147" t="str">
        <f t="shared" si="202"/>
        <v>vol bkk don muang à udon</v>
      </c>
      <c r="MB147" s="27">
        <f>+LV147</f>
        <v>0</v>
      </c>
      <c r="MC147" s="65">
        <f>+LW147</f>
        <v>0</v>
      </c>
      <c r="MF147" t="str">
        <f t="shared" si="203"/>
        <v>vol bkk don muang à udon</v>
      </c>
      <c r="MH147" s="27">
        <f t="shared" si="247"/>
        <v>0</v>
      </c>
      <c r="MI147" s="65">
        <f t="shared" si="247"/>
        <v>0</v>
      </c>
      <c r="ML147" t="str">
        <f t="shared" si="204"/>
        <v>vol bkk don muang à udon</v>
      </c>
      <c r="MN147" s="27">
        <f t="shared" si="248"/>
        <v>0</v>
      </c>
      <c r="MO147" s="65">
        <f t="shared" si="248"/>
        <v>0</v>
      </c>
      <c r="MQ147" t="s">
        <v>617</v>
      </c>
      <c r="MS147" s="27"/>
      <c r="MT147" s="65">
        <f>21*3500</f>
        <v>73500</v>
      </c>
      <c r="MW147" t="str">
        <f t="shared" si="205"/>
        <v>Guide</v>
      </c>
      <c r="MY147" s="27">
        <f t="shared" si="206"/>
        <v>0</v>
      </c>
      <c r="MZ147" s="65">
        <f t="shared" si="206"/>
        <v>73500</v>
      </c>
      <c r="NC147" t="str">
        <f t="shared" si="207"/>
        <v>Guide</v>
      </c>
      <c r="NE147" s="27">
        <f t="shared" si="208"/>
        <v>0</v>
      </c>
      <c r="NF147" s="65">
        <f t="shared" si="208"/>
        <v>73500</v>
      </c>
      <c r="NI147" t="str">
        <f t="shared" si="209"/>
        <v>Guide</v>
      </c>
      <c r="NK147" s="27">
        <f t="shared" si="210"/>
        <v>0</v>
      </c>
      <c r="NL147" s="65">
        <f t="shared" si="210"/>
        <v>73500</v>
      </c>
      <c r="RE147" t="s">
        <v>815</v>
      </c>
      <c r="RF147">
        <f t="shared" si="280"/>
        <v>2160</v>
      </c>
      <c r="RJ147" t="s">
        <v>815</v>
      </c>
      <c r="RK147">
        <f t="shared" si="281"/>
        <v>2160</v>
      </c>
      <c r="RO147" t="s">
        <v>815</v>
      </c>
      <c r="RP147">
        <f t="shared" si="282"/>
        <v>2160</v>
      </c>
      <c r="RT147" t="s">
        <v>815</v>
      </c>
      <c r="RU147">
        <f t="shared" si="283"/>
        <v>2160</v>
      </c>
      <c r="RW147" t="s">
        <v>872</v>
      </c>
      <c r="SA147">
        <f t="shared" si="237"/>
        <v>0</v>
      </c>
      <c r="SB147" t="str">
        <f t="shared" si="237"/>
        <v>retour hotel 16h30 - 17h</v>
      </c>
      <c r="SC147">
        <f t="shared" si="237"/>
        <v>0</v>
      </c>
      <c r="SD147">
        <f t="shared" ref="SD147" si="285">+RY147</f>
        <v>0</v>
      </c>
      <c r="SF147">
        <f t="shared" si="238"/>
        <v>0</v>
      </c>
      <c r="SG147" t="str">
        <f t="shared" si="238"/>
        <v>retour hotel 16h30 - 17h</v>
      </c>
      <c r="SH147">
        <f t="shared" si="238"/>
        <v>0</v>
      </c>
      <c r="SI147">
        <f t="shared" ref="SI147" si="286">+SD147</f>
        <v>0</v>
      </c>
      <c r="SK147">
        <f t="shared" si="239"/>
        <v>0</v>
      </c>
      <c r="SL147" t="str">
        <f t="shared" si="239"/>
        <v>retour hotel 16h30 - 17h</v>
      </c>
      <c r="SM147">
        <f t="shared" si="239"/>
        <v>0</v>
      </c>
      <c r="SN147">
        <f t="shared" ref="SN147:SN150" si="287">+SI147</f>
        <v>0</v>
      </c>
      <c r="SR147" t="s">
        <v>787</v>
      </c>
      <c r="SS147" s="65">
        <v>1000</v>
      </c>
      <c r="ST147" s="65">
        <v>1000</v>
      </c>
      <c r="SW147" t="str">
        <f t="shared" si="240"/>
        <v>Vol nok air de buri ram à don Muang départ 19h25 arrivée 20h25 Don Mueang</v>
      </c>
      <c r="SX147">
        <f t="shared" si="240"/>
        <v>1000</v>
      </c>
      <c r="SY147">
        <f t="shared" si="240"/>
        <v>1000</v>
      </c>
      <c r="TB147" t="str">
        <f t="shared" si="241"/>
        <v>Vol nok air de buri ram à don Muang départ 19h25 arrivée 20h25 Don Mueang</v>
      </c>
      <c r="TC147">
        <f t="shared" si="241"/>
        <v>1000</v>
      </c>
      <c r="TD147">
        <f t="shared" si="241"/>
        <v>1000</v>
      </c>
      <c r="TG147" t="str">
        <f t="shared" si="242"/>
        <v>Vol nok air de buri ram à don Muang départ 19h25 arrivée 20h25 Don Mueang</v>
      </c>
      <c r="TH147">
        <f t="shared" si="242"/>
        <v>1000</v>
      </c>
      <c r="TI147">
        <f t="shared" si="242"/>
        <v>1000</v>
      </c>
    </row>
    <row r="148" spans="35:529" x14ac:dyDescent="0.25">
      <c r="AI148" s="27"/>
      <c r="AK148" s="65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E148" s="26" t="s">
        <v>806</v>
      </c>
      <c r="BF148" s="72">
        <f>+(BF147*2)-BF142</f>
        <v>4991.9412766666665</v>
      </c>
      <c r="BG148" s="65">
        <f t="shared" si="284"/>
        <v>193561.11968463229</v>
      </c>
      <c r="BJ148" s="26" t="s">
        <v>806</v>
      </c>
      <c r="BK148" s="72">
        <f>+(BK147*2)-BK142</f>
        <v>4142.4014833333331</v>
      </c>
      <c r="BL148" s="65">
        <f>+BK148*$C$1</f>
        <v>160620.4530179656</v>
      </c>
      <c r="BM148" s="65"/>
      <c r="BO148" s="26" t="s">
        <v>806</v>
      </c>
      <c r="BP148" s="72">
        <f>+(BP147*2)-BP142</f>
        <v>3361.6350233333328</v>
      </c>
      <c r="BQ148" s="65"/>
      <c r="BR148" s="65"/>
      <c r="BT148" s="26" t="s">
        <v>806</v>
      </c>
      <c r="BU148" s="72">
        <f>+(BU147*2)-BU142</f>
        <v>2580.8685633333334</v>
      </c>
      <c r="BV148" s="65"/>
      <c r="BX148" t="s">
        <v>795</v>
      </c>
      <c r="BY148">
        <f>18*120</f>
        <v>2160</v>
      </c>
      <c r="CA148" s="65"/>
      <c r="CC148" s="65"/>
      <c r="CD148" s="65"/>
      <c r="CE148" s="65"/>
      <c r="CF148" s="65"/>
      <c r="CS148" s="27"/>
      <c r="CT148" s="27"/>
      <c r="DL148" s="26"/>
      <c r="DM148" s="26"/>
      <c r="DN148" s="26"/>
      <c r="FS148" t="s">
        <v>803</v>
      </c>
      <c r="FT148">
        <f t="shared" ref="FT148:FT150" si="288">16*120</f>
        <v>1920</v>
      </c>
      <c r="FX148" s="25"/>
      <c r="FZ148" s="27"/>
      <c r="GC148" s="25"/>
      <c r="GE148" s="27"/>
      <c r="GH148" s="25"/>
      <c r="GJ148" s="27"/>
      <c r="GK148" t="s">
        <v>908</v>
      </c>
      <c r="GL148" t="s">
        <v>624</v>
      </c>
      <c r="GM148">
        <v>0</v>
      </c>
      <c r="GN148">
        <v>0</v>
      </c>
      <c r="GO148" t="s">
        <v>25</v>
      </c>
      <c r="GP148" t="str">
        <f>IF(GK148="","",GK148)</f>
        <v/>
      </c>
      <c r="GQ148" t="str">
        <f>+GL148</f>
        <v>Vol BKK - Udon 10h10 le lendemain</v>
      </c>
      <c r="GR148" s="27">
        <f>+GM148</f>
        <v>0</v>
      </c>
      <c r="GS148" s="27">
        <f>+GN148</f>
        <v>0</v>
      </c>
      <c r="GU148" t="str">
        <f>+GP148</f>
        <v/>
      </c>
      <c r="GV148" t="str">
        <f>+GQ148</f>
        <v>Vol BKK - Udon 10h10 le lendemain</v>
      </c>
      <c r="GW148" s="27">
        <f>+GR148</f>
        <v>0</v>
      </c>
      <c r="GX148" s="27">
        <f>+GS148</f>
        <v>0</v>
      </c>
      <c r="GZ148" t="str">
        <f>+GU148</f>
        <v/>
      </c>
      <c r="HA148" t="str">
        <f>+GV148</f>
        <v>Vol BKK - Udon 10h10 le lendemain</v>
      </c>
      <c r="HB148" s="27">
        <f>+GW148</f>
        <v>0</v>
      </c>
      <c r="HC148" s="27">
        <f>+GX148</f>
        <v>0</v>
      </c>
      <c r="HE148" t="s">
        <v>510</v>
      </c>
      <c r="HF148" s="27"/>
      <c r="HG148" s="27"/>
      <c r="HI148" t="str">
        <f t="shared" ref="HI148:HI179" si="289">IF(HD148="","",HD148)</f>
        <v/>
      </c>
      <c r="HJ148" t="str">
        <f t="shared" ref="HJ148:HL179" si="290">+HE148</f>
        <v xml:space="preserve">Départ à 11h pour ferme orchidées (Mae SA orchid farm) </v>
      </c>
      <c r="HK148">
        <f t="shared" si="290"/>
        <v>0</v>
      </c>
      <c r="HL148">
        <f t="shared" si="290"/>
        <v>0</v>
      </c>
      <c r="HN148" t="str">
        <f t="shared" ref="HN148:HQ179" si="291">+HI148</f>
        <v/>
      </c>
      <c r="HO148" t="str">
        <f t="shared" si="291"/>
        <v xml:space="preserve">Départ à 11h pour ferme orchidées (Mae SA orchid farm) </v>
      </c>
      <c r="HP148">
        <f t="shared" si="291"/>
        <v>0</v>
      </c>
      <c r="HQ148">
        <f t="shared" si="291"/>
        <v>0</v>
      </c>
      <c r="HS148" t="str">
        <f t="shared" ref="HS148:HV179" si="292">+HN148</f>
        <v/>
      </c>
      <c r="HT148" t="str">
        <f t="shared" si="292"/>
        <v xml:space="preserve">Départ à 11h pour ferme orchidées (Mae SA orchid farm) </v>
      </c>
      <c r="HU148">
        <f t="shared" si="292"/>
        <v>0</v>
      </c>
      <c r="HV148">
        <f t="shared" si="292"/>
        <v>0</v>
      </c>
      <c r="HX148" t="s">
        <v>510</v>
      </c>
      <c r="HY148" s="27"/>
      <c r="HZ148" s="27"/>
      <c r="IB148" t="str">
        <f t="shared" ref="IB148:IB158" si="293">IF(HW148="","",HW148)</f>
        <v/>
      </c>
      <c r="IC148" t="str">
        <f t="shared" ref="IC148:IE158" si="294">+HX148</f>
        <v xml:space="preserve">Départ à 11h pour ferme orchidées (Mae SA orchid farm) </v>
      </c>
      <c r="ID148">
        <f t="shared" si="294"/>
        <v>0</v>
      </c>
      <c r="IE148">
        <f t="shared" si="294"/>
        <v>0</v>
      </c>
      <c r="IG148" t="str">
        <f t="shared" ref="IG148:IG158" si="295">IF(IB148="","",IB148)</f>
        <v/>
      </c>
      <c r="IH148" t="str">
        <f t="shared" ref="IH148:IJ158" si="296">+IC148</f>
        <v xml:space="preserve">Départ à 11h pour ferme orchidées (Mae SA orchid farm) </v>
      </c>
      <c r="II148">
        <f t="shared" si="296"/>
        <v>0</v>
      </c>
      <c r="IJ148">
        <f t="shared" si="296"/>
        <v>0</v>
      </c>
      <c r="IL148" t="str">
        <f t="shared" ref="IL148:IL158" si="297">IF(IG148="","",IG148)</f>
        <v/>
      </c>
      <c r="IM148" t="str">
        <f t="shared" ref="IM148:IO158" si="298">+IH148</f>
        <v xml:space="preserve">Départ à 11h pour ferme orchidées (Mae SA orchid farm) </v>
      </c>
      <c r="IN148">
        <f t="shared" si="298"/>
        <v>0</v>
      </c>
      <c r="IO148">
        <f t="shared" si="298"/>
        <v>0</v>
      </c>
      <c r="KV148" s="26" t="s">
        <v>769</v>
      </c>
      <c r="KW148" s="26" t="s">
        <v>748</v>
      </c>
      <c r="KX148" s="72">
        <f>+(KY134/4)+(($KX$152)/4)+(KX141/2)</f>
        <v>3164.3070175000003</v>
      </c>
      <c r="KY148" s="27">
        <f t="shared" si="279"/>
        <v>122695.11506397829</v>
      </c>
      <c r="LB148" s="26" t="s">
        <v>769</v>
      </c>
      <c r="LC148" s="26" t="s">
        <v>748</v>
      </c>
      <c r="LD148" s="72">
        <f>+(LE134/4)+(($KX$152)/4)+(LD141/2)</f>
        <v>2747.9726000000005</v>
      </c>
      <c r="LE148" s="27"/>
      <c r="LH148" s="26" t="s">
        <v>769</v>
      </c>
      <c r="LI148" s="26" t="s">
        <v>748</v>
      </c>
      <c r="LJ148" s="72">
        <f>+(LK134/4)+(($KX$152)/4)+(LJ141/2)</f>
        <v>2363.8756825</v>
      </c>
      <c r="LK148" s="27">
        <f>+LJ148*$C$1</f>
        <v>91658.615063978286</v>
      </c>
      <c r="LN148" s="26" t="s">
        <v>769</v>
      </c>
      <c r="LO148" s="26" t="s">
        <v>748</v>
      </c>
      <c r="LP148" s="72">
        <f>+(LQ134/4)+(($KX$152)/4)+(LP141/2)</f>
        <v>1979.778765</v>
      </c>
      <c r="LQ148" s="27"/>
      <c r="MQ148" t="s">
        <v>844</v>
      </c>
      <c r="MT148" s="27">
        <v>0</v>
      </c>
      <c r="MW148" t="str">
        <f t="shared" ref="MW148" si="299">+MQ148</f>
        <v>essence udon à nong khai</v>
      </c>
      <c r="MY148" s="27">
        <f>+MS148</f>
        <v>0</v>
      </c>
      <c r="MZ148" s="65">
        <f>+MT148</f>
        <v>0</v>
      </c>
      <c r="NC148" t="str">
        <f t="shared" ref="NC148" si="300">+MW148</f>
        <v>essence udon à nong khai</v>
      </c>
      <c r="NE148" s="27">
        <f>+MY148</f>
        <v>0</v>
      </c>
      <c r="NF148" s="65">
        <f>+MZ148</f>
        <v>0</v>
      </c>
      <c r="NI148" t="str">
        <f t="shared" ref="NI148" si="301">+NC148</f>
        <v>essence udon à nong khai</v>
      </c>
      <c r="NK148" s="27">
        <f>+NE148</f>
        <v>0</v>
      </c>
      <c r="NL148" s="65">
        <f>+NF148</f>
        <v>0</v>
      </c>
      <c r="RW148" t="s">
        <v>876</v>
      </c>
      <c r="SA148">
        <f t="shared" ref="SA148:SD150" si="302">+RV148</f>
        <v>0</v>
      </c>
      <c r="SB148" t="str">
        <f t="shared" si="302"/>
        <v>Picking bagages pour aéroport</v>
      </c>
      <c r="SC148">
        <f t="shared" si="302"/>
        <v>0</v>
      </c>
      <c r="SD148">
        <f t="shared" si="302"/>
        <v>0</v>
      </c>
      <c r="SF148">
        <f t="shared" ref="SF148:SI150" si="303">+SA148</f>
        <v>0</v>
      </c>
      <c r="SG148" t="str">
        <f t="shared" si="303"/>
        <v>Picking bagages pour aéroport</v>
      </c>
      <c r="SH148">
        <f t="shared" si="303"/>
        <v>0</v>
      </c>
      <c r="SI148">
        <f t="shared" si="303"/>
        <v>0</v>
      </c>
      <c r="SK148">
        <f t="shared" ref="SK148:SM150" si="304">+SF148</f>
        <v>0</v>
      </c>
      <c r="SL148" t="str">
        <f t="shared" si="304"/>
        <v>Picking bagages pour aéroport</v>
      </c>
      <c r="SM148">
        <f t="shared" si="304"/>
        <v>0</v>
      </c>
      <c r="SN148">
        <f t="shared" si="287"/>
        <v>0</v>
      </c>
      <c r="SR148" t="s">
        <v>791</v>
      </c>
      <c r="SS148">
        <v>700</v>
      </c>
      <c r="ST148" s="27"/>
      <c r="SW148" t="str">
        <f t="shared" ref="SW148:SY177" si="305">+SR148</f>
        <v>Don mueang hotel</v>
      </c>
      <c r="SX148">
        <f t="shared" si="305"/>
        <v>700</v>
      </c>
      <c r="SY148">
        <f t="shared" si="305"/>
        <v>0</v>
      </c>
      <c r="TB148" t="str">
        <f t="shared" ref="TB148:TD177" si="306">+SW148</f>
        <v>Don mueang hotel</v>
      </c>
      <c r="TC148">
        <f t="shared" si="306"/>
        <v>700</v>
      </c>
      <c r="TD148">
        <f t="shared" si="306"/>
        <v>0</v>
      </c>
      <c r="TG148" t="str">
        <f t="shared" ref="TG148:TI177" si="307">+TB148</f>
        <v>Don mueang hotel</v>
      </c>
      <c r="TH148">
        <f t="shared" si="307"/>
        <v>700</v>
      </c>
      <c r="TI148">
        <f t="shared" si="307"/>
        <v>0</v>
      </c>
    </row>
    <row r="149" spans="35:529" x14ac:dyDescent="0.25">
      <c r="AI149" s="27"/>
      <c r="AJ149" s="27"/>
      <c r="AK149" s="65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E149" s="26" t="s">
        <v>821</v>
      </c>
      <c r="BF149" s="72">
        <f>+(BG135/4)+(($BF$154)/4)+(BF142/2)</f>
        <v>4256.9706374999996</v>
      </c>
      <c r="BG149" s="65">
        <f t="shared" si="284"/>
        <v>165062.83976347419</v>
      </c>
      <c r="BJ149" s="26" t="s">
        <v>821</v>
      </c>
      <c r="BK149" s="72">
        <f>+(BL135/4)+(($BF$154)/4)+(BK142/2)</f>
        <v>3619.8157924999996</v>
      </c>
      <c r="BL149" s="65"/>
      <c r="BM149" s="65"/>
      <c r="BO149" s="26" t="s">
        <v>821</v>
      </c>
      <c r="BP149" s="72">
        <f>+(BQ135/4)+(($BF$154)/4)+(BP142/2)</f>
        <v>3034.2409475000004</v>
      </c>
      <c r="BQ149" s="65">
        <f>+BP149*$C$1</f>
        <v>117651.83976347423</v>
      </c>
      <c r="BR149" s="65"/>
      <c r="BT149" s="26" t="s">
        <v>821</v>
      </c>
      <c r="BU149" s="72">
        <f>+(BV135/4)+(($BF$154)/4)+(BU142/2)</f>
        <v>2448.6661025000003</v>
      </c>
      <c r="BV149" s="65"/>
      <c r="BX149" t="s">
        <v>803</v>
      </c>
      <c r="BY149">
        <f t="shared" ref="BY149:BY151" si="308">18*120</f>
        <v>2160</v>
      </c>
      <c r="CA149" s="65"/>
      <c r="CB149" s="65"/>
      <c r="CP149" s="27"/>
      <c r="CS149" s="27"/>
      <c r="CT149" s="27"/>
      <c r="DL149" s="26" t="s">
        <v>654</v>
      </c>
      <c r="DM149" s="26"/>
      <c r="DN149" s="72">
        <v>0</v>
      </c>
      <c r="DQ149" s="26" t="s">
        <v>654</v>
      </c>
      <c r="DR149" s="26"/>
      <c r="DS149" s="72">
        <f>+DN149</f>
        <v>0</v>
      </c>
      <c r="DV149" s="26" t="s">
        <v>654</v>
      </c>
      <c r="DW149" s="26"/>
      <c r="DX149" s="72">
        <f>+DS149</f>
        <v>0</v>
      </c>
      <c r="EA149" s="26" t="s">
        <v>654</v>
      </c>
      <c r="EB149" s="26"/>
      <c r="EC149" s="72">
        <f>+DX149</f>
        <v>0</v>
      </c>
      <c r="FS149" t="s">
        <v>809</v>
      </c>
      <c r="FT149">
        <f t="shared" si="288"/>
        <v>1920</v>
      </c>
      <c r="FX149" s="25"/>
      <c r="GC149" s="25"/>
      <c r="GH149" s="25"/>
      <c r="HE149" t="s">
        <v>516</v>
      </c>
      <c r="HF149" s="27">
        <v>600</v>
      </c>
      <c r="HG149" s="27">
        <v>0</v>
      </c>
      <c r="HI149" t="str">
        <f t="shared" si="289"/>
        <v/>
      </c>
      <c r="HJ149" t="str">
        <f t="shared" si="290"/>
        <v>14h visite thong Luang village</v>
      </c>
      <c r="HK149">
        <f t="shared" si="290"/>
        <v>600</v>
      </c>
      <c r="HL149">
        <f t="shared" si="290"/>
        <v>0</v>
      </c>
      <c r="HN149" t="str">
        <f t="shared" si="291"/>
        <v/>
      </c>
      <c r="HO149" t="str">
        <f t="shared" si="291"/>
        <v>14h visite thong Luang village</v>
      </c>
      <c r="HP149">
        <f t="shared" si="291"/>
        <v>600</v>
      </c>
      <c r="HQ149">
        <f t="shared" si="291"/>
        <v>0</v>
      </c>
      <c r="HS149" t="str">
        <f t="shared" si="292"/>
        <v/>
      </c>
      <c r="HT149" t="str">
        <f t="shared" si="292"/>
        <v>14h visite thong Luang village</v>
      </c>
      <c r="HU149">
        <f t="shared" si="292"/>
        <v>600</v>
      </c>
      <c r="HV149">
        <f t="shared" si="292"/>
        <v>0</v>
      </c>
      <c r="HX149" t="s">
        <v>516</v>
      </c>
      <c r="HY149" s="27">
        <v>600</v>
      </c>
      <c r="HZ149" s="27">
        <v>0</v>
      </c>
      <c r="IB149" t="str">
        <f t="shared" si="293"/>
        <v/>
      </c>
      <c r="IC149" t="str">
        <f t="shared" si="294"/>
        <v>14h visite thong Luang village</v>
      </c>
      <c r="ID149">
        <f t="shared" si="294"/>
        <v>600</v>
      </c>
      <c r="IE149">
        <f t="shared" si="294"/>
        <v>0</v>
      </c>
      <c r="IG149" t="str">
        <f t="shared" si="295"/>
        <v/>
      </c>
      <c r="IH149" t="str">
        <f t="shared" si="296"/>
        <v>14h visite thong Luang village</v>
      </c>
      <c r="II149">
        <f t="shared" si="296"/>
        <v>600</v>
      </c>
      <c r="IJ149">
        <f t="shared" si="296"/>
        <v>0</v>
      </c>
      <c r="IL149" t="str">
        <f t="shared" si="297"/>
        <v/>
      </c>
      <c r="IM149" t="str">
        <f t="shared" si="298"/>
        <v>14h visite thong Luang village</v>
      </c>
      <c r="IN149">
        <f t="shared" si="298"/>
        <v>600</v>
      </c>
      <c r="IO149">
        <f t="shared" si="298"/>
        <v>0</v>
      </c>
      <c r="KV149" s="26"/>
      <c r="KW149" s="26" t="s">
        <v>754</v>
      </c>
      <c r="KX149" s="72">
        <f>+(KX148*2)-KX141</f>
        <v>5607.1387850000001</v>
      </c>
      <c r="KY149" s="27">
        <f t="shared" si="279"/>
        <v>217415.23012795657</v>
      </c>
      <c r="LB149" s="26"/>
      <c r="LC149" s="26" t="s">
        <v>754</v>
      </c>
      <c r="LD149" s="72">
        <f>+(LD148*2)-LD141</f>
        <v>4774.4699500000006</v>
      </c>
      <c r="LE149" s="27"/>
      <c r="LH149" s="26"/>
      <c r="LI149" s="26" t="s">
        <v>754</v>
      </c>
      <c r="LJ149" s="72">
        <f>+(LJ148*2)-LJ141</f>
        <v>4006.2761150000001</v>
      </c>
      <c r="LK149" s="27">
        <f>+LJ149*$C$1</f>
        <v>155342.23012795657</v>
      </c>
      <c r="LN149" s="26"/>
      <c r="LO149" s="26" t="s">
        <v>754</v>
      </c>
      <c r="LP149" s="72">
        <f>+(LP148*2)-LP141</f>
        <v>3238.0822800000001</v>
      </c>
      <c r="LQ149" s="27"/>
      <c r="LT149" s="26" t="s">
        <v>639</v>
      </c>
      <c r="LU149" s="26"/>
      <c r="LV149" s="72">
        <f>SUM(LV19:LV147)/$C$1</f>
        <v>979.34946000000002</v>
      </c>
      <c r="LW149" s="72">
        <f>SUM(LW19:LW147)/$C$1</f>
        <v>4061.0481400000003</v>
      </c>
      <c r="LZ149" s="26" t="s">
        <v>639</v>
      </c>
      <c r="MA149" s="26"/>
      <c r="MB149" s="72">
        <f>SUM(MB19:MB147)/$C$1</f>
        <v>979.34946000000002</v>
      </c>
      <c r="MC149" s="72">
        <f>SUM(MC19:MC147)/$C$1</f>
        <v>3957.88814</v>
      </c>
      <c r="MF149" s="26" t="s">
        <v>639</v>
      </c>
      <c r="MG149" s="26"/>
      <c r="MH149" s="72">
        <f>SUM(MH19:MH147)/$C$1</f>
        <v>979.34946000000002</v>
      </c>
      <c r="MI149" s="72">
        <f>SUM(MI19:MI147)/$C$1</f>
        <v>3957.88814</v>
      </c>
      <c r="ML149" s="26" t="s">
        <v>639</v>
      </c>
      <c r="MM149" s="26"/>
      <c r="MN149" s="72">
        <f>SUM(MN19:MN147)/$C$1</f>
        <v>979.34946000000002</v>
      </c>
      <c r="MO149" s="72">
        <f>SUM(MO19:MO147)/$C$1</f>
        <v>3957.88814</v>
      </c>
      <c r="RW149" t="s">
        <v>617</v>
      </c>
      <c r="RY149">
        <f>21*3500</f>
        <v>73500</v>
      </c>
      <c r="SA149">
        <f t="shared" si="302"/>
        <v>0</v>
      </c>
      <c r="SB149" t="str">
        <f t="shared" si="302"/>
        <v>Guide</v>
      </c>
      <c r="SC149">
        <f t="shared" si="302"/>
        <v>0</v>
      </c>
      <c r="SD149">
        <f t="shared" si="302"/>
        <v>73500</v>
      </c>
      <c r="SF149">
        <f t="shared" si="303"/>
        <v>0</v>
      </c>
      <c r="SG149" t="str">
        <f t="shared" si="303"/>
        <v>Guide</v>
      </c>
      <c r="SH149">
        <f t="shared" si="303"/>
        <v>0</v>
      </c>
      <c r="SI149">
        <f t="shared" si="303"/>
        <v>73500</v>
      </c>
      <c r="SK149">
        <f t="shared" si="304"/>
        <v>0</v>
      </c>
      <c r="SL149" t="str">
        <f t="shared" si="304"/>
        <v>Guide</v>
      </c>
      <c r="SM149">
        <f t="shared" si="304"/>
        <v>0</v>
      </c>
      <c r="SN149">
        <f t="shared" si="287"/>
        <v>73500</v>
      </c>
      <c r="SR149" t="s">
        <v>887</v>
      </c>
      <c r="SS149" s="27"/>
      <c r="ST149" s="27"/>
      <c r="SW149" t="str">
        <f t="shared" si="305"/>
        <v>Dîner ver hôtel</v>
      </c>
      <c r="SX149">
        <f t="shared" si="305"/>
        <v>0</v>
      </c>
      <c r="SY149">
        <f t="shared" si="305"/>
        <v>0</v>
      </c>
      <c r="TB149" t="str">
        <f t="shared" si="306"/>
        <v>Dîner ver hôtel</v>
      </c>
      <c r="TC149">
        <f t="shared" si="306"/>
        <v>0</v>
      </c>
      <c r="TD149">
        <f t="shared" si="306"/>
        <v>0</v>
      </c>
      <c r="TG149" t="str">
        <f t="shared" si="307"/>
        <v>Dîner ver hôtel</v>
      </c>
      <c r="TH149">
        <f t="shared" si="307"/>
        <v>0</v>
      </c>
      <c r="TI149">
        <f t="shared" si="307"/>
        <v>0</v>
      </c>
    </row>
    <row r="150" spans="35:529" x14ac:dyDescent="0.25">
      <c r="AI150" s="27"/>
      <c r="AJ150" s="27"/>
      <c r="AK150" s="25"/>
      <c r="BE150" s="26" t="s">
        <v>806</v>
      </c>
      <c r="BF150" s="72">
        <f>+(BF149*2)-BF142</f>
        <v>7487.9119149999988</v>
      </c>
      <c r="BG150" s="65">
        <f t="shared" si="284"/>
        <v>290341.67952694837</v>
      </c>
      <c r="BJ150" s="26" t="s">
        <v>806</v>
      </c>
      <c r="BK150" s="72">
        <f>+(BK149*2)-BK142</f>
        <v>6213.6022249999987</v>
      </c>
      <c r="BL150" s="65"/>
      <c r="BM150" s="65"/>
      <c r="BO150" s="26" t="s">
        <v>806</v>
      </c>
      <c r="BP150" s="72">
        <f>+(BP149*2)-BP142</f>
        <v>5042.4525350000004</v>
      </c>
      <c r="BQ150" s="65">
        <f>+BP150*$C$1</f>
        <v>195519.67952694843</v>
      </c>
      <c r="BR150" s="65"/>
      <c r="BT150" s="26" t="s">
        <v>806</v>
      </c>
      <c r="BU150" s="72">
        <f>+(BU149*2)-BU142</f>
        <v>3871.3028450000006</v>
      </c>
      <c r="BV150" s="65"/>
      <c r="BX150" t="s">
        <v>809</v>
      </c>
      <c r="BY150">
        <f t="shared" si="308"/>
        <v>2160</v>
      </c>
      <c r="CA150" s="65"/>
      <c r="CS150" s="27"/>
      <c r="CT150" s="27"/>
      <c r="DL150" s="26" t="s">
        <v>663</v>
      </c>
      <c r="DM150" s="26"/>
      <c r="DN150" s="72">
        <f>+DN149+DN147+(DM158*DN152)+(DM157*(DN152/2))</f>
        <v>13231.982456000002</v>
      </c>
      <c r="DQ150" s="26" t="s">
        <v>663</v>
      </c>
      <c r="DR150" s="26"/>
      <c r="DS150" s="72">
        <f>+DS149+DS147+(DR158*DS152)+(DR157*(DS152/2))</f>
        <v>10633.054523000001</v>
      </c>
      <c r="DV150" s="26" t="s">
        <v>663</v>
      </c>
      <c r="DW150" s="26"/>
      <c r="DX150" s="72">
        <f>+DX149+DX147+(DW158*DX152)+(DW157*(DX152/2))</f>
        <v>8240.4465899999996</v>
      </c>
      <c r="EA150" s="26" t="s">
        <v>663</v>
      </c>
      <c r="EB150" s="26"/>
      <c r="EC150" s="72">
        <f>+EC149+EC147+(EB158*EC152)+(EB157*(EC152/2))</f>
        <v>5847.8386570000002</v>
      </c>
      <c r="FS150" t="s">
        <v>815</v>
      </c>
      <c r="FT150">
        <f t="shared" si="288"/>
        <v>1920</v>
      </c>
      <c r="FY150" s="27"/>
      <c r="GD150" s="27"/>
      <c r="GI150" s="27"/>
      <c r="GL150" s="26" t="s">
        <v>639</v>
      </c>
      <c r="GM150" s="72">
        <f>SUM(GM19:GM148)/$C$1</f>
        <v>1644.7056700000001</v>
      </c>
      <c r="GN150" s="72">
        <f>SUM(GN19:GN148)/$C$1</f>
        <v>3995.1546900000003</v>
      </c>
      <c r="GO150" s="27"/>
      <c r="GQ150" s="26" t="s">
        <v>639</v>
      </c>
      <c r="GR150" s="72">
        <f>SUM(GR19:GR148)/$C$1</f>
        <v>1644.7056700000001</v>
      </c>
      <c r="GS150" s="72">
        <f>SUM(GS19:GS148)/$C$1</f>
        <v>3788.8346900000001</v>
      </c>
      <c r="GV150" s="26" t="s">
        <v>639</v>
      </c>
      <c r="GW150" s="72">
        <f>SUM(GW19:GW148)/$C$1</f>
        <v>1644.7056700000001</v>
      </c>
      <c r="GX150" s="72">
        <f>SUM(GX19:GX148)/$C$1</f>
        <v>3788.8346900000001</v>
      </c>
      <c r="HA150" s="26" t="s">
        <v>639</v>
      </c>
      <c r="HB150" s="72">
        <f>SUM(HB19:HB148)/$C$1</f>
        <v>1644.7056700000001</v>
      </c>
      <c r="HC150" s="72">
        <f>SUM(HC19:HC148)/$C$1</f>
        <v>3788.8346900000001</v>
      </c>
      <c r="HE150" t="s">
        <v>523</v>
      </c>
      <c r="HF150" s="27"/>
      <c r="HG150" s="27"/>
      <c r="HI150" t="str">
        <f t="shared" si="289"/>
        <v/>
      </c>
      <c r="HJ150" t="str">
        <f t="shared" si="290"/>
        <v>16h Bo Sang ombrelles</v>
      </c>
      <c r="HK150">
        <f t="shared" si="290"/>
        <v>0</v>
      </c>
      <c r="HL150">
        <f t="shared" si="290"/>
        <v>0</v>
      </c>
      <c r="HN150" t="str">
        <f t="shared" si="291"/>
        <v/>
      </c>
      <c r="HO150" t="str">
        <f t="shared" si="291"/>
        <v>16h Bo Sang ombrelles</v>
      </c>
      <c r="HP150">
        <f t="shared" si="291"/>
        <v>0</v>
      </c>
      <c r="HQ150">
        <f t="shared" si="291"/>
        <v>0</v>
      </c>
      <c r="HS150" t="str">
        <f t="shared" si="292"/>
        <v/>
      </c>
      <c r="HT150" t="str">
        <f t="shared" si="292"/>
        <v>16h Bo Sang ombrelles</v>
      </c>
      <c r="HU150">
        <f t="shared" si="292"/>
        <v>0</v>
      </c>
      <c r="HV150">
        <f t="shared" si="292"/>
        <v>0</v>
      </c>
      <c r="HX150" t="s">
        <v>523</v>
      </c>
      <c r="HY150" s="27"/>
      <c r="HZ150" s="27"/>
      <c r="IB150" t="str">
        <f t="shared" si="293"/>
        <v/>
      </c>
      <c r="IC150" t="str">
        <f t="shared" si="294"/>
        <v>16h Bo Sang ombrelles</v>
      </c>
      <c r="ID150">
        <f t="shared" si="294"/>
        <v>0</v>
      </c>
      <c r="IE150">
        <f t="shared" si="294"/>
        <v>0</v>
      </c>
      <c r="IG150" t="str">
        <f t="shared" si="295"/>
        <v/>
      </c>
      <c r="IH150" t="str">
        <f t="shared" si="296"/>
        <v>16h Bo Sang ombrelles</v>
      </c>
      <c r="II150">
        <f t="shared" si="296"/>
        <v>0</v>
      </c>
      <c r="IJ150">
        <f t="shared" si="296"/>
        <v>0</v>
      </c>
      <c r="IL150" t="str">
        <f t="shared" si="297"/>
        <v/>
      </c>
      <c r="IM150" t="str">
        <f t="shared" si="298"/>
        <v>16h Bo Sang ombrelles</v>
      </c>
      <c r="IN150">
        <f t="shared" si="298"/>
        <v>0</v>
      </c>
      <c r="IO150">
        <f t="shared" si="298"/>
        <v>0</v>
      </c>
      <c r="KV150" s="26" t="s">
        <v>781</v>
      </c>
      <c r="KW150" s="26" t="s">
        <v>748</v>
      </c>
      <c r="KX150" s="72">
        <f>+(KY134/2)+(($KX$152)/2)+(KX141/2)</f>
        <v>5967.8764099999999</v>
      </c>
      <c r="KY150" s="27">
        <f t="shared" si="279"/>
        <v>231402.73012795657</v>
      </c>
      <c r="LB150" s="26" t="s">
        <v>781</v>
      </c>
      <c r="LC150" s="26" t="s">
        <v>748</v>
      </c>
      <c r="LD150" s="72">
        <f>+(LE134/2)+(($KX$152)/2)+(LD141/2)</f>
        <v>5135.2075750000004</v>
      </c>
      <c r="LE150" s="27"/>
      <c r="LH150" s="26" t="s">
        <v>781</v>
      </c>
      <c r="LI150" s="26" t="s">
        <v>748</v>
      </c>
      <c r="LJ150" s="72">
        <f>+(LK134/2)+(($KX$152)/2)+(LJ141/2)</f>
        <v>4367.0137400000003</v>
      </c>
      <c r="LK150" s="27"/>
      <c r="LN150" s="26" t="s">
        <v>781</v>
      </c>
      <c r="LO150" s="26" t="s">
        <v>748</v>
      </c>
      <c r="LP150" s="72">
        <f>+(LQ134/2)+(($KX$152)/2)+(LP141/2)</f>
        <v>3598.8199050000003</v>
      </c>
      <c r="LQ150" s="27">
        <f>+LP150*$C$1</f>
        <v>139543.23012795657</v>
      </c>
      <c r="LT150" s="26"/>
      <c r="LU150" s="26"/>
      <c r="LV150" s="26"/>
      <c r="LW150" s="26"/>
      <c r="LZ150" s="26"/>
      <c r="MA150" s="26"/>
      <c r="MB150" s="26"/>
      <c r="MC150" s="26"/>
      <c r="MF150" s="26"/>
      <c r="MG150" s="26"/>
      <c r="MH150" s="26"/>
      <c r="MI150" s="26"/>
      <c r="MK150" s="27"/>
      <c r="ML150" s="26"/>
      <c r="MM150" s="26"/>
      <c r="MN150" s="26"/>
      <c r="MO150" s="26"/>
      <c r="MQ150" s="26" t="s">
        <v>639</v>
      </c>
      <c r="MR150" s="26"/>
      <c r="MS150" s="72">
        <f>SUM(MS18:MS149)/$C$1</f>
        <v>1352.71129</v>
      </c>
      <c r="MT150" s="72">
        <f>SUM(MT18:MT149)/$C$1</f>
        <v>4486.8152500000006</v>
      </c>
      <c r="MW150" s="26" t="s">
        <v>639</v>
      </c>
      <c r="MX150" s="26"/>
      <c r="MY150" s="72">
        <f>SUM(MY18:MY149)/$C$1</f>
        <v>1352.71129</v>
      </c>
      <c r="MZ150" s="72">
        <f>SUM(MZ18:MZ149)/$C$1</f>
        <v>4159.5401499999998</v>
      </c>
      <c r="NC150" s="26" t="s">
        <v>639</v>
      </c>
      <c r="ND150" s="26"/>
      <c r="NE150" s="72">
        <f>SUM(NE18:NE149)/$C$1</f>
        <v>1352.71129</v>
      </c>
      <c r="NF150" s="72">
        <f>SUM(NF18:NF149)/$C$1</f>
        <v>4103.06005</v>
      </c>
      <c r="NI150" s="26" t="s">
        <v>639</v>
      </c>
      <c r="NJ150" s="26"/>
      <c r="NK150" s="72">
        <f>SUM(NK18:NK149)/$C$1</f>
        <v>1352.71129</v>
      </c>
      <c r="NL150" s="72">
        <f>SUM(NL18:NL149)/$C$1</f>
        <v>4050.4484500000003</v>
      </c>
      <c r="SA150">
        <f t="shared" si="302"/>
        <v>0</v>
      </c>
      <c r="SB150">
        <f t="shared" si="302"/>
        <v>0</v>
      </c>
      <c r="SC150">
        <f t="shared" si="302"/>
        <v>0</v>
      </c>
      <c r="SD150">
        <f t="shared" si="302"/>
        <v>0</v>
      </c>
      <c r="SF150">
        <f t="shared" si="303"/>
        <v>0</v>
      </c>
      <c r="SG150">
        <f t="shared" si="303"/>
        <v>0</v>
      </c>
      <c r="SH150">
        <f t="shared" si="303"/>
        <v>0</v>
      </c>
      <c r="SI150">
        <f t="shared" si="303"/>
        <v>0</v>
      </c>
      <c r="SK150">
        <f t="shared" si="304"/>
        <v>0</v>
      </c>
      <c r="SL150">
        <f t="shared" si="304"/>
        <v>0</v>
      </c>
      <c r="SM150">
        <f t="shared" si="304"/>
        <v>0</v>
      </c>
      <c r="SN150">
        <f t="shared" si="287"/>
        <v>0</v>
      </c>
      <c r="SQ150" t="s">
        <v>912</v>
      </c>
      <c r="SR150" t="s">
        <v>802</v>
      </c>
      <c r="SS150">
        <v>3200</v>
      </c>
      <c r="ST150">
        <v>3200</v>
      </c>
      <c r="SV150" t="s">
        <v>912</v>
      </c>
      <c r="SW150" t="str">
        <f t="shared" si="305"/>
        <v>Départ 8h pour aéroport vol air asia pour surat thani à 9h45 arrivée 11h</v>
      </c>
      <c r="SX150">
        <f t="shared" si="305"/>
        <v>3200</v>
      </c>
      <c r="SY150">
        <f t="shared" si="305"/>
        <v>3200</v>
      </c>
      <c r="TA150" t="s">
        <v>912</v>
      </c>
      <c r="TB150" t="str">
        <f t="shared" si="306"/>
        <v>Départ 8h pour aéroport vol air asia pour surat thani à 9h45 arrivée 11h</v>
      </c>
      <c r="TC150">
        <f t="shared" si="306"/>
        <v>3200</v>
      </c>
      <c r="TD150">
        <f t="shared" si="306"/>
        <v>3200</v>
      </c>
      <c r="TF150" t="s">
        <v>912</v>
      </c>
      <c r="TG150" t="str">
        <f t="shared" si="307"/>
        <v>Départ 8h pour aéroport vol air asia pour surat thani à 9h45 arrivée 11h</v>
      </c>
      <c r="TH150">
        <f t="shared" si="307"/>
        <v>3200</v>
      </c>
      <c r="TI150">
        <f t="shared" si="307"/>
        <v>3200</v>
      </c>
    </row>
    <row r="151" spans="35:529" x14ac:dyDescent="0.25">
      <c r="AI151" s="27"/>
      <c r="AJ151" s="27"/>
      <c r="AK151" s="65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E151" s="26" t="s">
        <v>827</v>
      </c>
      <c r="BF151" s="72">
        <f>+(BG135/2)+(($BF$154)/2)+(BF142/2)</f>
        <v>8000.9265949999999</v>
      </c>
      <c r="BG151" s="65">
        <f t="shared" si="284"/>
        <v>310233.67952694843</v>
      </c>
      <c r="BJ151" s="26" t="s">
        <v>827</v>
      </c>
      <c r="BK151" s="72">
        <f>+(BL135/2)+(($BF$154)/2)+(BK142/2)</f>
        <v>6726.6169049999999</v>
      </c>
      <c r="BL151" s="65"/>
      <c r="BM151" s="65"/>
      <c r="BO151" s="26" t="s">
        <v>827</v>
      </c>
      <c r="BP151" s="72">
        <f>+(BQ135/2)+(($BF$154)/2)+(BP142/2)</f>
        <v>5555.4672150000006</v>
      </c>
      <c r="BQ151" s="65"/>
      <c r="BR151" s="65"/>
      <c r="BT151" s="26" t="s">
        <v>827</v>
      </c>
      <c r="BU151" s="72">
        <f>+(BV135/2)+(($BF$154)/2)+(BU142/2)</f>
        <v>4384.3175250000004</v>
      </c>
      <c r="BV151" s="65">
        <f>+BU151*$C$1</f>
        <v>170000.67952694843</v>
      </c>
      <c r="BX151" t="s">
        <v>815</v>
      </c>
      <c r="BY151">
        <f t="shared" si="308"/>
        <v>2160</v>
      </c>
      <c r="CA151" s="65"/>
      <c r="CC151" s="65"/>
      <c r="CD151" s="65"/>
      <c r="CE151" s="65"/>
      <c r="CF151" s="65"/>
      <c r="CS151" s="27"/>
      <c r="DL151" s="26" t="s">
        <v>672</v>
      </c>
      <c r="DM151" s="26"/>
      <c r="DN151" s="72">
        <v>25</v>
      </c>
      <c r="DQ151" s="26" t="s">
        <v>672</v>
      </c>
      <c r="DR151" s="26"/>
      <c r="DS151" s="72">
        <f>+DN151</f>
        <v>25</v>
      </c>
      <c r="DV151" s="26" t="s">
        <v>672</v>
      </c>
      <c r="DW151" s="26"/>
      <c r="DX151" s="72">
        <f>+DS151</f>
        <v>25</v>
      </c>
      <c r="EA151" s="26" t="s">
        <v>672</v>
      </c>
      <c r="EB151" s="26"/>
      <c r="EC151" s="72">
        <f>+DX151</f>
        <v>25</v>
      </c>
      <c r="FT151" s="27"/>
      <c r="FY151" s="27"/>
      <c r="GD151" s="27"/>
      <c r="GI151" s="27"/>
      <c r="GO151" s="27"/>
      <c r="HE151" t="s">
        <v>530</v>
      </c>
      <c r="HF151" s="27"/>
      <c r="HG151" s="27"/>
      <c r="HI151" t="str">
        <f t="shared" si="289"/>
        <v/>
      </c>
      <c r="HJ151" t="str">
        <f t="shared" si="290"/>
        <v>Retour hôtel bers 17h30</v>
      </c>
      <c r="HK151">
        <f t="shared" si="290"/>
        <v>0</v>
      </c>
      <c r="HL151">
        <f t="shared" si="290"/>
        <v>0</v>
      </c>
      <c r="HN151" t="str">
        <f t="shared" si="291"/>
        <v/>
      </c>
      <c r="HO151" t="str">
        <f t="shared" si="291"/>
        <v>Retour hôtel bers 17h30</v>
      </c>
      <c r="HP151">
        <f t="shared" si="291"/>
        <v>0</v>
      </c>
      <c r="HQ151">
        <f t="shared" si="291"/>
        <v>0</v>
      </c>
      <c r="HS151" t="str">
        <f t="shared" si="292"/>
        <v/>
      </c>
      <c r="HT151" t="str">
        <f t="shared" si="292"/>
        <v>Retour hôtel bers 17h30</v>
      </c>
      <c r="HU151">
        <f t="shared" si="292"/>
        <v>0</v>
      </c>
      <c r="HV151">
        <f t="shared" si="292"/>
        <v>0</v>
      </c>
      <c r="HX151" t="s">
        <v>530</v>
      </c>
      <c r="HY151" s="27"/>
      <c r="HZ151" s="27"/>
      <c r="IB151" t="str">
        <f t="shared" si="293"/>
        <v/>
      </c>
      <c r="IC151" t="str">
        <f t="shared" si="294"/>
        <v>Retour hôtel bers 17h30</v>
      </c>
      <c r="ID151">
        <f t="shared" si="294"/>
        <v>0</v>
      </c>
      <c r="IE151">
        <f t="shared" si="294"/>
        <v>0</v>
      </c>
      <c r="IG151" t="str">
        <f t="shared" si="295"/>
        <v/>
      </c>
      <c r="IH151" t="str">
        <f t="shared" si="296"/>
        <v>Retour hôtel bers 17h30</v>
      </c>
      <c r="II151">
        <f t="shared" si="296"/>
        <v>0</v>
      </c>
      <c r="IJ151">
        <f t="shared" si="296"/>
        <v>0</v>
      </c>
      <c r="IL151" t="str">
        <f t="shared" si="297"/>
        <v/>
      </c>
      <c r="IM151" t="str">
        <f t="shared" si="298"/>
        <v>Retour hôtel bers 17h30</v>
      </c>
      <c r="IN151">
        <f t="shared" si="298"/>
        <v>0</v>
      </c>
      <c r="IO151">
        <f t="shared" si="298"/>
        <v>0</v>
      </c>
      <c r="KV151" s="26"/>
      <c r="KW151" s="26" t="s">
        <v>754</v>
      </c>
      <c r="KX151" s="72">
        <f>+(KX150*2)-KX141</f>
        <v>11214.27757</v>
      </c>
      <c r="KY151" s="27">
        <f t="shared" si="279"/>
        <v>434830.46025591315</v>
      </c>
      <c r="LB151" s="26"/>
      <c r="LC151" s="26" t="s">
        <v>754</v>
      </c>
      <c r="LD151" s="72">
        <f>+(LD150*2)-LD141</f>
        <v>9548.9399000000012</v>
      </c>
      <c r="LE151" s="27"/>
      <c r="LH151" s="26"/>
      <c r="LI151" s="26" t="s">
        <v>754</v>
      </c>
      <c r="LJ151" s="72">
        <f>+(LJ150*2)-LJ141</f>
        <v>8012.5522300000002</v>
      </c>
      <c r="LK151" s="27"/>
      <c r="LN151" s="26"/>
      <c r="LO151" s="26" t="s">
        <v>754</v>
      </c>
      <c r="LP151" s="72">
        <f>+(LP150*2)-LP141</f>
        <v>6476.1645600000002</v>
      </c>
      <c r="LQ151" s="27">
        <f>+LP151*$C$1</f>
        <v>251111.46025591315</v>
      </c>
      <c r="LT151" s="26" t="s">
        <v>654</v>
      </c>
      <c r="LU151" s="26"/>
      <c r="LV151" s="26"/>
      <c r="LW151" s="72">
        <v>0</v>
      </c>
      <c r="LZ151" s="26" t="s">
        <v>654</v>
      </c>
      <c r="MA151" s="26"/>
      <c r="MB151" s="26"/>
      <c r="MC151" s="72">
        <v>0</v>
      </c>
      <c r="MF151" s="26" t="s">
        <v>654</v>
      </c>
      <c r="MG151" s="26"/>
      <c r="MH151" s="26"/>
      <c r="MI151" s="72">
        <v>0</v>
      </c>
      <c r="MK151" s="27"/>
      <c r="ML151" s="26" t="s">
        <v>654</v>
      </c>
      <c r="MM151" s="26"/>
      <c r="MN151" s="26"/>
      <c r="MO151" s="72">
        <v>0</v>
      </c>
      <c r="MQ151" s="26"/>
      <c r="MR151" s="26"/>
      <c r="MS151" s="26"/>
      <c r="MT151" s="26"/>
      <c r="MU151" s="27"/>
      <c r="MW151" s="26"/>
      <c r="MX151" s="26"/>
      <c r="MY151" s="26"/>
      <c r="MZ151" s="26"/>
      <c r="NC151" s="26"/>
      <c r="ND151" s="26"/>
      <c r="NE151" s="26"/>
      <c r="NF151" s="26"/>
      <c r="NI151" s="26"/>
      <c r="NJ151" s="26"/>
      <c r="NK151" s="26"/>
      <c r="NL151" s="26"/>
      <c r="RW151" s="26" t="s">
        <v>639</v>
      </c>
      <c r="RX151" s="72">
        <f>SUM(RX19:RX150)/$C$1</f>
        <v>1111.5232100000001</v>
      </c>
      <c r="RY151" s="72">
        <f>SUM(RY19:RY150)/$C$1</f>
        <v>4323.0229600000002</v>
      </c>
      <c r="SB151" s="26" t="s">
        <v>639</v>
      </c>
      <c r="SC151" s="72">
        <f>SUM(SC19:SC150)/$C$1</f>
        <v>1111.5232100000001</v>
      </c>
      <c r="SD151" s="72">
        <f>SUM(SD19:SD150)/$C$1</f>
        <v>4323.0229600000002</v>
      </c>
      <c r="SG151" s="26" t="s">
        <v>639</v>
      </c>
      <c r="SH151" s="72">
        <f>SUM(SH19:SH150)/$C$1</f>
        <v>1111.5232100000001</v>
      </c>
      <c r="SI151" s="72">
        <f>SUM(SI19:SI150)/$C$1</f>
        <v>4323.0229600000002</v>
      </c>
      <c r="SL151" s="26" t="s">
        <v>639</v>
      </c>
      <c r="SM151" s="72">
        <f>SUM(SM19:SM150)/$C$1</f>
        <v>1111.5232100000001</v>
      </c>
      <c r="SN151" s="72">
        <f>SUM(SN19:SN150)/$C$1</f>
        <v>4323.0229600000002</v>
      </c>
      <c r="SR151" t="s">
        <v>808</v>
      </c>
      <c r="ST151">
        <v>1800</v>
      </c>
      <c r="SW151" t="str">
        <f t="shared" si="305"/>
        <v>Van surat thani à khao sok</v>
      </c>
      <c r="SX151">
        <f t="shared" si="305"/>
        <v>0</v>
      </c>
      <c r="SY151">
        <f t="shared" si="305"/>
        <v>1800</v>
      </c>
      <c r="TB151" t="str">
        <f t="shared" si="306"/>
        <v>Van surat thani à khao sok</v>
      </c>
      <c r="TC151">
        <f t="shared" si="306"/>
        <v>0</v>
      </c>
      <c r="TD151">
        <f t="shared" si="306"/>
        <v>1800</v>
      </c>
      <c r="TG151" t="str">
        <f t="shared" si="307"/>
        <v>Van surat thani à khao sok</v>
      </c>
      <c r="TH151">
        <f t="shared" si="307"/>
        <v>0</v>
      </c>
      <c r="TI151">
        <f t="shared" si="307"/>
        <v>1800</v>
      </c>
    </row>
    <row r="152" spans="35:529" x14ac:dyDescent="0.25">
      <c r="AI152" s="27"/>
      <c r="AK152" s="65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E152" s="26" t="s">
        <v>806</v>
      </c>
      <c r="BF152" s="72">
        <f>+(BF151*2)-BF142</f>
        <v>14975.823829999999</v>
      </c>
      <c r="BG152" s="65">
        <f t="shared" si="284"/>
        <v>580683.35905389686</v>
      </c>
      <c r="BJ152" s="26" t="s">
        <v>806</v>
      </c>
      <c r="BK152" s="72">
        <f>+(BK151*2)-BK142</f>
        <v>12427.204449999999</v>
      </c>
      <c r="BL152" s="65"/>
      <c r="BM152" s="65"/>
      <c r="BO152" s="26" t="s">
        <v>806</v>
      </c>
      <c r="BP152" s="72">
        <f>+(BP151*2)-BP142</f>
        <v>10084.905070000001</v>
      </c>
      <c r="BQ152" s="65"/>
      <c r="BR152" s="65"/>
      <c r="BT152" s="26" t="s">
        <v>806</v>
      </c>
      <c r="BU152" s="72">
        <f>+(BU151*2)-BU142</f>
        <v>7742.6056900000003</v>
      </c>
      <c r="BV152" s="65">
        <f>+BU152*$C$1</f>
        <v>300217.35905389686</v>
      </c>
      <c r="CA152" s="65"/>
      <c r="CB152" s="65"/>
      <c r="CC152" s="65"/>
      <c r="CD152" s="65"/>
      <c r="CE152" s="65"/>
      <c r="CF152" s="65"/>
      <c r="CP152" s="27"/>
      <c r="CT152" s="27"/>
      <c r="DL152" s="26" t="s">
        <v>681</v>
      </c>
      <c r="DM152" s="26"/>
      <c r="DN152" s="26">
        <v>8</v>
      </c>
      <c r="DQ152" s="26" t="s">
        <v>681</v>
      </c>
      <c r="DR152" s="72"/>
      <c r="DS152" s="26">
        <v>6</v>
      </c>
      <c r="DV152" s="26" t="s">
        <v>681</v>
      </c>
      <c r="DW152" s="72"/>
      <c r="DX152" s="26">
        <v>4</v>
      </c>
      <c r="EA152" s="26" t="s">
        <v>681</v>
      </c>
      <c r="EB152" s="72"/>
      <c r="EC152" s="26">
        <v>2</v>
      </c>
      <c r="FY152" s="27"/>
      <c r="GD152" s="27"/>
      <c r="GI152" s="27"/>
      <c r="GL152" s="26" t="s">
        <v>654</v>
      </c>
      <c r="GM152" s="26"/>
      <c r="GN152" s="72">
        <v>0</v>
      </c>
      <c r="GQ152" s="26" t="s">
        <v>654</v>
      </c>
      <c r="GR152" s="26"/>
      <c r="GS152" s="72">
        <f>+GN152</f>
        <v>0</v>
      </c>
      <c r="GV152" s="26" t="s">
        <v>654</v>
      </c>
      <c r="GW152" s="26"/>
      <c r="GX152" s="72">
        <f>+GS152</f>
        <v>0</v>
      </c>
      <c r="HA152" s="26" t="s">
        <v>654</v>
      </c>
      <c r="HB152" s="26"/>
      <c r="HC152" s="72">
        <f>+GX152</f>
        <v>0</v>
      </c>
      <c r="HE152" t="s">
        <v>542</v>
      </c>
      <c r="HF152" s="27"/>
      <c r="HG152" s="27"/>
      <c r="HI152" t="str">
        <f t="shared" si="289"/>
        <v/>
      </c>
      <c r="HJ152" t="str">
        <f t="shared" si="290"/>
        <v>Repos jusqu'à 19h30</v>
      </c>
      <c r="HK152">
        <f t="shared" si="290"/>
        <v>0</v>
      </c>
      <c r="HL152">
        <f t="shared" si="290"/>
        <v>0</v>
      </c>
      <c r="HN152" t="str">
        <f t="shared" si="291"/>
        <v/>
      </c>
      <c r="HO152" t="str">
        <f t="shared" si="291"/>
        <v>Repos jusqu'à 19h30</v>
      </c>
      <c r="HP152">
        <f t="shared" si="291"/>
        <v>0</v>
      </c>
      <c r="HQ152">
        <f t="shared" si="291"/>
        <v>0</v>
      </c>
      <c r="HS152" t="str">
        <f t="shared" si="292"/>
        <v/>
      </c>
      <c r="HT152" t="str">
        <f t="shared" si="292"/>
        <v>Repos jusqu'à 19h30</v>
      </c>
      <c r="HU152">
        <f t="shared" si="292"/>
        <v>0</v>
      </c>
      <c r="HV152">
        <f t="shared" si="292"/>
        <v>0</v>
      </c>
      <c r="HX152" t="s">
        <v>542</v>
      </c>
      <c r="HY152" s="27"/>
      <c r="HZ152" s="27"/>
      <c r="IB152" t="str">
        <f t="shared" si="293"/>
        <v/>
      </c>
      <c r="IC152" t="str">
        <f t="shared" si="294"/>
        <v>Repos jusqu'à 19h30</v>
      </c>
      <c r="ID152">
        <f t="shared" si="294"/>
        <v>0</v>
      </c>
      <c r="IE152">
        <f t="shared" si="294"/>
        <v>0</v>
      </c>
      <c r="IG152" t="str">
        <f t="shared" si="295"/>
        <v/>
      </c>
      <c r="IH152" t="str">
        <f t="shared" si="296"/>
        <v>Repos jusqu'à 19h30</v>
      </c>
      <c r="II152">
        <f t="shared" si="296"/>
        <v>0</v>
      </c>
      <c r="IJ152">
        <f t="shared" si="296"/>
        <v>0</v>
      </c>
      <c r="IL152" t="str">
        <f t="shared" si="297"/>
        <v/>
      </c>
      <c r="IM152" t="str">
        <f t="shared" si="298"/>
        <v>Repos jusqu'à 19h30</v>
      </c>
      <c r="IN152">
        <f t="shared" si="298"/>
        <v>0</v>
      </c>
      <c r="IO152">
        <f t="shared" si="298"/>
        <v>0</v>
      </c>
      <c r="KW152" t="s">
        <v>795</v>
      </c>
      <c r="KX152">
        <f>16*120</f>
        <v>1920</v>
      </c>
      <c r="LT152" s="26" t="s">
        <v>663</v>
      </c>
      <c r="LU152" s="26"/>
      <c r="LV152" s="26" t="s">
        <v>25</v>
      </c>
      <c r="LW152" s="72">
        <f>+LW151+LW149+(LV160*LW154)+(LV159*(LW154/2))</f>
        <v>9597.954819999999</v>
      </c>
      <c r="LZ152" s="26" t="s">
        <v>663</v>
      </c>
      <c r="MA152" s="26"/>
      <c r="MB152" s="26" t="s">
        <v>25</v>
      </c>
      <c r="MC152" s="72">
        <f>+MC151+MC149+(MB160*MC154)+(MB159*(MC154/2))</f>
        <v>8110.5681500000001</v>
      </c>
      <c r="MF152" s="26" t="s">
        <v>663</v>
      </c>
      <c r="MG152" s="26"/>
      <c r="MH152" s="26" t="s">
        <v>25</v>
      </c>
      <c r="MI152" s="72">
        <f>+MI151+MI149+(MH160*MI154)+(MH159*(MI154/2))</f>
        <v>6726.3414799999991</v>
      </c>
      <c r="ML152" s="26" t="s">
        <v>663</v>
      </c>
      <c r="MM152" s="26"/>
      <c r="MN152" s="26" t="s">
        <v>25</v>
      </c>
      <c r="MO152" s="72">
        <f>+MO151+MO149+(MN160*MO154)+(MN159*(MO154/2))</f>
        <v>5342.11481</v>
      </c>
      <c r="MQ152" s="26" t="s">
        <v>654</v>
      </c>
      <c r="MR152" s="26"/>
      <c r="MS152" s="26"/>
      <c r="MT152" s="72">
        <v>0</v>
      </c>
      <c r="MU152" s="27"/>
      <c r="MW152" s="26" t="s">
        <v>654</v>
      </c>
      <c r="MX152" s="26"/>
      <c r="MY152" s="26"/>
      <c r="MZ152" s="72">
        <v>0</v>
      </c>
      <c r="NC152" s="26" t="s">
        <v>654</v>
      </c>
      <c r="ND152" s="26"/>
      <c r="NE152" s="26"/>
      <c r="NF152" s="72">
        <v>0</v>
      </c>
      <c r="NI152" s="26" t="s">
        <v>654</v>
      </c>
      <c r="NJ152" s="26"/>
      <c r="NK152" s="26"/>
      <c r="NL152" s="72">
        <v>0</v>
      </c>
      <c r="RW152" s="26"/>
      <c r="RX152" s="26"/>
      <c r="RY152" s="26"/>
      <c r="SB152" s="26"/>
      <c r="SC152" s="26"/>
      <c r="SD152" s="26"/>
      <c r="SG152" s="26"/>
      <c r="SH152" s="26"/>
      <c r="SI152" s="26"/>
      <c r="SL152" s="26"/>
      <c r="SM152" s="26"/>
      <c r="SN152" s="26"/>
      <c r="SR152" t="s">
        <v>767</v>
      </c>
      <c r="SW152" t="str">
        <f t="shared" si="305"/>
        <v xml:space="preserve">Déjeuner sur place </v>
      </c>
      <c r="SX152">
        <f t="shared" si="305"/>
        <v>0</v>
      </c>
      <c r="SY152">
        <f t="shared" si="305"/>
        <v>0</v>
      </c>
      <c r="TB152" t="str">
        <f t="shared" si="306"/>
        <v xml:space="preserve">Déjeuner sur place </v>
      </c>
      <c r="TC152">
        <f t="shared" si="306"/>
        <v>0</v>
      </c>
      <c r="TD152">
        <f t="shared" si="306"/>
        <v>0</v>
      </c>
      <c r="TG152" t="str">
        <f t="shared" si="307"/>
        <v xml:space="preserve">Déjeuner sur place </v>
      </c>
      <c r="TH152">
        <f t="shared" si="307"/>
        <v>0</v>
      </c>
      <c r="TI152">
        <f t="shared" si="307"/>
        <v>0</v>
      </c>
    </row>
    <row r="153" spans="35:529" x14ac:dyDescent="0.25">
      <c r="AJ153" s="27"/>
      <c r="AK153" s="65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CA153" s="65"/>
      <c r="CB153" s="65"/>
      <c r="CP153" s="27"/>
      <c r="CS153" s="27"/>
      <c r="CT153" s="27"/>
      <c r="DL153" s="26" t="s">
        <v>689</v>
      </c>
      <c r="DM153" s="26"/>
      <c r="DN153" s="72">
        <f>+DN152*DN151*15</f>
        <v>3000</v>
      </c>
      <c r="DQ153" s="26" t="s">
        <v>689</v>
      </c>
      <c r="DR153" s="72"/>
      <c r="DS153" s="72">
        <f>+DS152*DS151*21</f>
        <v>3150</v>
      </c>
      <c r="DV153" s="26" t="s">
        <v>689</v>
      </c>
      <c r="DW153" s="72"/>
      <c r="DX153" s="72">
        <f>+DX152*DX151*19</f>
        <v>1900</v>
      </c>
      <c r="EA153" s="26" t="s">
        <v>689</v>
      </c>
      <c r="EB153" s="72"/>
      <c r="EC153" s="72">
        <f>+EC152*EC151*19</f>
        <v>950</v>
      </c>
      <c r="FZ153" s="27"/>
      <c r="GE153" s="27"/>
      <c r="GL153" s="26" t="s">
        <v>663</v>
      </c>
      <c r="GM153" s="26"/>
      <c r="GN153" s="72">
        <f>+GN152+GN150+(GM161*GN155)+(GM160*(GN155/2))</f>
        <v>13372.501850000001</v>
      </c>
      <c r="GQ153" s="26" t="s">
        <v>663</v>
      </c>
      <c r="GR153" s="26"/>
      <c r="GS153" s="72">
        <f>+GS152+GS150+(GR161*GS155)+(GR160*(GS155/2))</f>
        <v>10821.84506</v>
      </c>
      <c r="GV153" s="26" t="s">
        <v>663</v>
      </c>
      <c r="GW153" s="26"/>
      <c r="GX153" s="72">
        <f>+GX152+GX150+(GW161*GX155)+(GW160*(GX155/2))</f>
        <v>8477.5082700000003</v>
      </c>
      <c r="HA153" s="26" t="s">
        <v>663</v>
      </c>
      <c r="HB153" s="26"/>
      <c r="HC153" s="72">
        <f>+HC152+HC150+(HB161*HC155)+(HB160*(HC155/2))</f>
        <v>6133.17148</v>
      </c>
      <c r="HE153" t="s">
        <v>552</v>
      </c>
      <c r="HF153" s="27"/>
      <c r="HG153" s="27">
        <v>0</v>
      </c>
      <c r="HI153" t="str">
        <f t="shared" si="289"/>
        <v/>
      </c>
      <c r="HJ153" t="str">
        <f t="shared" si="290"/>
        <v>Dîner à l'hôtel ou aux environs</v>
      </c>
      <c r="HK153">
        <f t="shared" si="290"/>
        <v>0</v>
      </c>
      <c r="HL153">
        <f t="shared" si="290"/>
        <v>0</v>
      </c>
      <c r="HN153" t="str">
        <f t="shared" si="291"/>
        <v/>
      </c>
      <c r="HO153" t="str">
        <f t="shared" si="291"/>
        <v>Dîner à l'hôtel ou aux environs</v>
      </c>
      <c r="HP153">
        <f t="shared" si="291"/>
        <v>0</v>
      </c>
      <c r="HQ153">
        <f t="shared" si="291"/>
        <v>0</v>
      </c>
      <c r="HS153" t="str">
        <f t="shared" si="292"/>
        <v/>
      </c>
      <c r="HT153" t="str">
        <f t="shared" si="292"/>
        <v>Dîner à l'hôtel ou aux environs</v>
      </c>
      <c r="HU153">
        <f t="shared" si="292"/>
        <v>0</v>
      </c>
      <c r="HV153">
        <f t="shared" si="292"/>
        <v>0</v>
      </c>
      <c r="HX153" t="s">
        <v>552</v>
      </c>
      <c r="HY153" s="27"/>
      <c r="HZ153" s="27">
        <v>0</v>
      </c>
      <c r="IB153" t="str">
        <f t="shared" si="293"/>
        <v/>
      </c>
      <c r="IC153" t="str">
        <f t="shared" si="294"/>
        <v>Dîner à l'hôtel ou aux environs</v>
      </c>
      <c r="ID153">
        <f t="shared" si="294"/>
        <v>0</v>
      </c>
      <c r="IE153">
        <f t="shared" si="294"/>
        <v>0</v>
      </c>
      <c r="IG153" t="str">
        <f t="shared" si="295"/>
        <v/>
      </c>
      <c r="IH153" t="str">
        <f t="shared" si="296"/>
        <v>Dîner à l'hôtel ou aux environs</v>
      </c>
      <c r="II153">
        <f t="shared" si="296"/>
        <v>0</v>
      </c>
      <c r="IJ153">
        <f t="shared" si="296"/>
        <v>0</v>
      </c>
      <c r="IL153" t="str">
        <f t="shared" si="297"/>
        <v/>
      </c>
      <c r="IM153" t="str">
        <f t="shared" si="298"/>
        <v>Dîner à l'hôtel ou aux environs</v>
      </c>
      <c r="IN153">
        <f t="shared" si="298"/>
        <v>0</v>
      </c>
      <c r="IO153">
        <f t="shared" si="298"/>
        <v>0</v>
      </c>
      <c r="KW153" t="s">
        <v>803</v>
      </c>
      <c r="KX153">
        <f t="shared" ref="KX153:KX155" si="309">16*120</f>
        <v>1920</v>
      </c>
      <c r="LT153" s="26" t="s">
        <v>672</v>
      </c>
      <c r="LU153" s="26"/>
      <c r="LV153" s="26" t="s">
        <v>25</v>
      </c>
      <c r="LW153" s="72">
        <v>25</v>
      </c>
      <c r="LZ153" s="26" t="s">
        <v>672</v>
      </c>
      <c r="MA153" s="26"/>
      <c r="MB153" s="26" t="s">
        <v>25</v>
      </c>
      <c r="MC153" s="72">
        <v>25</v>
      </c>
      <c r="MF153" s="26" t="s">
        <v>672</v>
      </c>
      <c r="MG153" s="26"/>
      <c r="MH153" s="26" t="s">
        <v>25</v>
      </c>
      <c r="MI153" s="72">
        <v>25</v>
      </c>
      <c r="ML153" s="26" t="s">
        <v>672</v>
      </c>
      <c r="MM153" s="26"/>
      <c r="MN153" s="26" t="s">
        <v>25</v>
      </c>
      <c r="MO153" s="72">
        <v>25</v>
      </c>
      <c r="MQ153" s="26" t="s">
        <v>663</v>
      </c>
      <c r="MR153" s="26"/>
      <c r="MS153" s="26" t="s">
        <v>25</v>
      </c>
      <c r="MT153" s="72">
        <f>+(MT150+((MS150-MS160)*MT155))+(MS160*(MT155/2))</f>
        <v>12562.28321</v>
      </c>
      <c r="MU153" s="27"/>
      <c r="MW153" s="26" t="s">
        <v>663</v>
      </c>
      <c r="MX153" s="26"/>
      <c r="MY153" s="26" t="s">
        <v>25</v>
      </c>
      <c r="MZ153" s="72">
        <f>+(MZ150+((MY150-MY160)*MZ155))+(MY160*(MZ155/2))</f>
        <v>10216.14112</v>
      </c>
      <c r="NC153" s="26" t="s">
        <v>663</v>
      </c>
      <c r="ND153" s="26"/>
      <c r="NE153" s="26" t="s">
        <v>25</v>
      </c>
      <c r="NF153" s="72">
        <f>+(NF150+((NE150-NE160)*NF155))+(NE160*(NF155/2))</f>
        <v>8140.7940299999991</v>
      </c>
      <c r="NI153" s="26" t="s">
        <v>663</v>
      </c>
      <c r="NJ153" s="26"/>
      <c r="NK153" s="26" t="s">
        <v>25</v>
      </c>
      <c r="NL153" s="72">
        <f>+(NL150+((NK150-NK160)*NL155))+(NK160*(NL155/2))</f>
        <v>6069.3154400000003</v>
      </c>
      <c r="RW153" s="26" t="s">
        <v>654</v>
      </c>
      <c r="RX153" s="26"/>
      <c r="RY153" s="72">
        <v>0</v>
      </c>
      <c r="SB153" s="26" t="s">
        <v>654</v>
      </c>
      <c r="SC153" s="26"/>
      <c r="SD153" s="72">
        <v>0</v>
      </c>
      <c r="SG153" s="26" t="s">
        <v>654</v>
      </c>
      <c r="SH153" s="26"/>
      <c r="SI153" s="72">
        <v>0</v>
      </c>
      <c r="SL153" s="26" t="s">
        <v>654</v>
      </c>
      <c r="SM153" s="26"/>
      <c r="SN153" s="72">
        <v>0</v>
      </c>
      <c r="SR153" t="s">
        <v>818</v>
      </c>
      <c r="SS153">
        <v>1050</v>
      </c>
      <c r="SW153" t="str">
        <f t="shared" si="305"/>
        <v>khao sok jungle resort</v>
      </c>
      <c r="SX153">
        <f t="shared" si="305"/>
        <v>1050</v>
      </c>
      <c r="SY153">
        <f t="shared" si="305"/>
        <v>0</v>
      </c>
      <c r="TB153" t="str">
        <f t="shared" si="306"/>
        <v>khao sok jungle resort</v>
      </c>
      <c r="TC153">
        <f t="shared" si="306"/>
        <v>1050</v>
      </c>
      <c r="TD153">
        <f t="shared" si="306"/>
        <v>0</v>
      </c>
      <c r="TG153" t="str">
        <f t="shared" si="307"/>
        <v>khao sok jungle resort</v>
      </c>
      <c r="TH153">
        <f t="shared" si="307"/>
        <v>1050</v>
      </c>
      <c r="TI153">
        <f t="shared" si="307"/>
        <v>0</v>
      </c>
    </row>
    <row r="154" spans="35:529" x14ac:dyDescent="0.25">
      <c r="AJ154" s="27"/>
      <c r="AK154" s="25"/>
      <c r="BE154" t="s">
        <v>795</v>
      </c>
      <c r="BF154">
        <f>19*120</f>
        <v>2280</v>
      </c>
      <c r="BG154" s="65"/>
      <c r="CT154" s="27"/>
      <c r="DL154" s="26" t="s">
        <v>699</v>
      </c>
      <c r="DM154" s="26"/>
      <c r="DN154" s="72">
        <f>+DN153+DN150</f>
        <v>16231.982456000002</v>
      </c>
      <c r="DQ154" s="26" t="s">
        <v>699</v>
      </c>
      <c r="DR154" s="72"/>
      <c r="DS154" s="72">
        <f>+DS153+DS150</f>
        <v>13783.054523000001</v>
      </c>
      <c r="DV154" s="26" t="s">
        <v>699</v>
      </c>
      <c r="DW154" s="72"/>
      <c r="DX154" s="72">
        <f>+DX153+DX150</f>
        <v>10140.44659</v>
      </c>
      <c r="EA154" s="26" t="s">
        <v>699</v>
      </c>
      <c r="EB154" s="72"/>
      <c r="EC154" s="72">
        <f>+EC153+EC150</f>
        <v>6797.8386570000002</v>
      </c>
      <c r="FY154" s="27"/>
      <c r="FZ154" s="27"/>
      <c r="GL154" s="26" t="s">
        <v>672</v>
      </c>
      <c r="GM154" s="26"/>
      <c r="GN154" s="72">
        <v>25</v>
      </c>
      <c r="GQ154" s="26" t="s">
        <v>672</v>
      </c>
      <c r="GR154" s="26"/>
      <c r="GS154" s="72">
        <f>+GN154</f>
        <v>25</v>
      </c>
      <c r="GV154" s="26" t="s">
        <v>672</v>
      </c>
      <c r="GW154" s="26"/>
      <c r="GX154" s="72">
        <f>+GS154</f>
        <v>25</v>
      </c>
      <c r="HA154" s="26" t="s">
        <v>672</v>
      </c>
      <c r="HB154" s="26"/>
      <c r="HC154" s="72">
        <f>+GX154</f>
        <v>25</v>
      </c>
      <c r="HE154" t="s">
        <v>673</v>
      </c>
      <c r="HF154" s="27">
        <v>1600</v>
      </c>
      <c r="HG154" s="27">
        <v>0</v>
      </c>
      <c r="HI154" t="str">
        <f t="shared" si="289"/>
        <v/>
      </c>
      <c r="HJ154" t="str">
        <f t="shared" si="290"/>
        <v>Hôtel naview prasingh</v>
      </c>
      <c r="HK154">
        <f t="shared" si="290"/>
        <v>1600</v>
      </c>
      <c r="HL154">
        <f t="shared" si="290"/>
        <v>0</v>
      </c>
      <c r="HN154" t="str">
        <f t="shared" si="291"/>
        <v/>
      </c>
      <c r="HO154" t="str">
        <f t="shared" si="291"/>
        <v>Hôtel naview prasingh</v>
      </c>
      <c r="HP154">
        <f t="shared" si="291"/>
        <v>1600</v>
      </c>
      <c r="HQ154">
        <f t="shared" si="291"/>
        <v>0</v>
      </c>
      <c r="HS154" t="str">
        <f t="shared" si="292"/>
        <v/>
      </c>
      <c r="HT154" t="str">
        <f t="shared" si="292"/>
        <v>Hôtel naview prasingh</v>
      </c>
      <c r="HU154">
        <f t="shared" si="292"/>
        <v>1600</v>
      </c>
      <c r="HV154">
        <f t="shared" si="292"/>
        <v>0</v>
      </c>
      <c r="HX154" t="s">
        <v>673</v>
      </c>
      <c r="HY154" s="27">
        <v>1600</v>
      </c>
      <c r="HZ154" s="27">
        <v>0</v>
      </c>
      <c r="IB154" t="str">
        <f t="shared" si="293"/>
        <v/>
      </c>
      <c r="IC154" t="str">
        <f t="shared" si="294"/>
        <v>Hôtel naview prasingh</v>
      </c>
      <c r="ID154">
        <f t="shared" si="294"/>
        <v>1600</v>
      </c>
      <c r="IE154">
        <f t="shared" si="294"/>
        <v>0</v>
      </c>
      <c r="IG154" t="str">
        <f t="shared" si="295"/>
        <v/>
      </c>
      <c r="IH154" t="str">
        <f t="shared" si="296"/>
        <v>Hôtel naview prasingh</v>
      </c>
      <c r="II154">
        <f t="shared" si="296"/>
        <v>1600</v>
      </c>
      <c r="IJ154">
        <f t="shared" si="296"/>
        <v>0</v>
      </c>
      <c r="IL154" t="str">
        <f t="shared" si="297"/>
        <v/>
      </c>
      <c r="IM154" t="str">
        <f t="shared" si="298"/>
        <v>Hôtel naview prasingh</v>
      </c>
      <c r="IN154">
        <f t="shared" si="298"/>
        <v>1600</v>
      </c>
      <c r="IO154">
        <f t="shared" si="298"/>
        <v>0</v>
      </c>
      <c r="KW154" t="s">
        <v>809</v>
      </c>
      <c r="KX154">
        <f t="shared" si="309"/>
        <v>1920</v>
      </c>
      <c r="LT154" s="26" t="s">
        <v>681</v>
      </c>
      <c r="LU154" s="26"/>
      <c r="LV154" s="26"/>
      <c r="LW154" s="26">
        <v>8</v>
      </c>
      <c r="LZ154" s="26" t="s">
        <v>681</v>
      </c>
      <c r="MA154" s="26"/>
      <c r="MB154" s="26"/>
      <c r="MC154" s="26">
        <v>6</v>
      </c>
      <c r="MF154" s="26" t="s">
        <v>681</v>
      </c>
      <c r="MG154" s="26"/>
      <c r="MH154" s="26"/>
      <c r="MI154" s="26">
        <v>4</v>
      </c>
      <c r="ML154" s="26" t="s">
        <v>681</v>
      </c>
      <c r="MM154" s="26"/>
      <c r="MN154" s="26"/>
      <c r="MO154" s="26">
        <v>2</v>
      </c>
      <c r="MQ154" s="26" t="s">
        <v>672</v>
      </c>
      <c r="MR154" s="26"/>
      <c r="MS154" s="26" t="s">
        <v>25</v>
      </c>
      <c r="MT154" s="72">
        <v>120</v>
      </c>
      <c r="MU154" s="27"/>
      <c r="MW154" s="26" t="s">
        <v>672</v>
      </c>
      <c r="MX154" s="26"/>
      <c r="MY154" s="26" t="s">
        <v>25</v>
      </c>
      <c r="MZ154" s="72">
        <v>120</v>
      </c>
      <c r="NC154" s="26" t="s">
        <v>672</v>
      </c>
      <c r="ND154" s="26"/>
      <c r="NE154" s="26" t="s">
        <v>25</v>
      </c>
      <c r="NF154" s="72">
        <v>120</v>
      </c>
      <c r="NI154" s="26" t="s">
        <v>672</v>
      </c>
      <c r="NJ154" s="26"/>
      <c r="NK154" s="26" t="s">
        <v>25</v>
      </c>
      <c r="NL154" s="72">
        <v>120</v>
      </c>
      <c r="RW154" s="26" t="s">
        <v>663</v>
      </c>
      <c r="RX154" s="26" t="s">
        <v>25</v>
      </c>
      <c r="RY154" s="72">
        <f>+(RY151+((RX151-RX161)*RY156))+(RX161*(RY156/2))</f>
        <v>10340.65524</v>
      </c>
      <c r="SB154" s="26" t="s">
        <v>663</v>
      </c>
      <c r="SC154" s="26" t="s">
        <v>25</v>
      </c>
      <c r="SD154" s="72">
        <f>+(SD151+((SC151-SC161)*SD156))+(SC161*(SD156/2))</f>
        <v>8836.2471700000006</v>
      </c>
      <c r="SE154" s="27"/>
      <c r="SG154" s="26" t="s">
        <v>663</v>
      </c>
      <c r="SH154" s="26" t="s">
        <v>25</v>
      </c>
      <c r="SI154" s="72">
        <f>+(SI151+((SH151-SH161)*SI156))+(SH161*(SI156/2))</f>
        <v>7331.8391000000011</v>
      </c>
      <c r="SL154" s="26" t="s">
        <v>663</v>
      </c>
      <c r="SM154" s="26" t="s">
        <v>25</v>
      </c>
      <c r="SN154" s="72">
        <f>+(SN151+((SM151-SM161)*SN156))+(SM161*(SN156/2))</f>
        <v>5827.4310300000006</v>
      </c>
      <c r="SQ154" t="s">
        <v>913</v>
      </c>
      <c r="SR154" t="s">
        <v>824</v>
      </c>
      <c r="ST154">
        <v>4865</v>
      </c>
      <c r="SV154" t="s">
        <v>913</v>
      </c>
      <c r="SW154" t="str">
        <f t="shared" si="305"/>
        <v>trek khao sok (déjeuner inclus)</v>
      </c>
      <c r="SX154">
        <f t="shared" si="305"/>
        <v>0</v>
      </c>
      <c r="SY154">
        <f t="shared" si="305"/>
        <v>4865</v>
      </c>
      <c r="TA154" t="s">
        <v>913</v>
      </c>
      <c r="TB154" t="str">
        <f t="shared" si="306"/>
        <v>trek khao sok (déjeuner inclus)</v>
      </c>
      <c r="TC154">
        <f t="shared" si="306"/>
        <v>0</v>
      </c>
      <c r="TD154">
        <v>3775</v>
      </c>
      <c r="TF154" t="s">
        <v>913</v>
      </c>
      <c r="TG154" t="str">
        <f t="shared" si="307"/>
        <v>trek khao sok (déjeuner inclus)</v>
      </c>
      <c r="TH154">
        <f t="shared" si="307"/>
        <v>0</v>
      </c>
      <c r="TI154">
        <v>2685</v>
      </c>
    </row>
    <row r="155" spans="35:529" x14ac:dyDescent="0.25">
      <c r="AI155" s="27"/>
      <c r="AJ155" s="27"/>
      <c r="AK155" s="65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E155" t="s">
        <v>803</v>
      </c>
      <c r="BF155">
        <f t="shared" ref="BF155:BF157" si="310">19*120</f>
        <v>2280</v>
      </c>
      <c r="CS155" s="27"/>
      <c r="DL155" s="26" t="s">
        <v>709</v>
      </c>
      <c r="DM155" s="72">
        <f>+DN154/DN152</f>
        <v>2028.9978070000002</v>
      </c>
      <c r="DN155" s="26"/>
      <c r="DQ155" s="26" t="s">
        <v>709</v>
      </c>
      <c r="DR155" s="72">
        <f>+DS154/DS152</f>
        <v>2297.1757538333336</v>
      </c>
      <c r="DS155" s="26"/>
      <c r="DV155" s="26" t="s">
        <v>709</v>
      </c>
      <c r="DW155" s="72">
        <f>+DX154/DX152</f>
        <v>2535.1116474999999</v>
      </c>
      <c r="DX155" s="26"/>
      <c r="EA155" s="26" t="s">
        <v>709</v>
      </c>
      <c r="EB155" s="72">
        <f>+EC154/EC152</f>
        <v>3398.9193285000001</v>
      </c>
      <c r="EC155" s="26"/>
      <c r="FZ155" s="27"/>
      <c r="GL155" s="26" t="s">
        <v>681</v>
      </c>
      <c r="GM155" s="72"/>
      <c r="GN155" s="26">
        <v>8</v>
      </c>
      <c r="GQ155" s="26" t="s">
        <v>681</v>
      </c>
      <c r="GR155" s="72"/>
      <c r="GS155" s="26">
        <v>6</v>
      </c>
      <c r="GV155" s="26" t="s">
        <v>681</v>
      </c>
      <c r="GW155" s="72"/>
      <c r="GX155" s="26">
        <v>4</v>
      </c>
      <c r="HA155" s="26" t="s">
        <v>681</v>
      </c>
      <c r="HB155" s="72"/>
      <c r="HC155" s="26">
        <v>2</v>
      </c>
      <c r="HD155" t="s">
        <v>906</v>
      </c>
      <c r="HE155" t="s">
        <v>468</v>
      </c>
      <c r="HF155">
        <v>2400</v>
      </c>
      <c r="HI155" t="str">
        <f t="shared" si="289"/>
        <v>J21</v>
      </c>
      <c r="HJ155" t="str">
        <f t="shared" si="290"/>
        <v>Eddy Elephant (8h30 à 17h)</v>
      </c>
      <c r="HK155">
        <f t="shared" si="290"/>
        <v>2400</v>
      </c>
      <c r="HL155">
        <f t="shared" si="290"/>
        <v>0</v>
      </c>
      <c r="HN155" t="str">
        <f t="shared" si="291"/>
        <v>J21</v>
      </c>
      <c r="HO155" t="str">
        <f t="shared" si="291"/>
        <v>Eddy Elephant (8h30 à 17h)</v>
      </c>
      <c r="HP155">
        <f t="shared" si="291"/>
        <v>2400</v>
      </c>
      <c r="HQ155">
        <f t="shared" si="291"/>
        <v>0</v>
      </c>
      <c r="HS155" t="str">
        <f t="shared" si="292"/>
        <v>J21</v>
      </c>
      <c r="HT155" t="str">
        <f t="shared" si="292"/>
        <v>Eddy Elephant (8h30 à 17h)</v>
      </c>
      <c r="HU155">
        <f t="shared" si="292"/>
        <v>2400</v>
      </c>
      <c r="HV155">
        <f t="shared" si="292"/>
        <v>0</v>
      </c>
      <c r="HW155" t="s">
        <v>906</v>
      </c>
      <c r="HX155" t="s">
        <v>468</v>
      </c>
      <c r="HY155">
        <v>2400</v>
      </c>
      <c r="IB155" t="str">
        <f t="shared" si="293"/>
        <v>J21</v>
      </c>
      <c r="IC155" t="str">
        <f t="shared" si="294"/>
        <v>Eddy Elephant (8h30 à 17h)</v>
      </c>
      <c r="ID155">
        <f t="shared" si="294"/>
        <v>2400</v>
      </c>
      <c r="IE155">
        <f t="shared" si="294"/>
        <v>0</v>
      </c>
      <c r="IG155" t="str">
        <f t="shared" si="295"/>
        <v>J21</v>
      </c>
      <c r="IH155" t="str">
        <f t="shared" si="296"/>
        <v>Eddy Elephant (8h30 à 17h)</v>
      </c>
      <c r="II155">
        <f t="shared" si="296"/>
        <v>2400</v>
      </c>
      <c r="IJ155">
        <f t="shared" si="296"/>
        <v>0</v>
      </c>
      <c r="IL155" t="str">
        <f t="shared" si="297"/>
        <v>J21</v>
      </c>
      <c r="IM155" t="str">
        <f t="shared" si="298"/>
        <v>Eddy Elephant (8h30 à 17h)</v>
      </c>
      <c r="IN155">
        <f t="shared" si="298"/>
        <v>2400</v>
      </c>
      <c r="IO155">
        <f t="shared" si="298"/>
        <v>0</v>
      </c>
      <c r="KW155" t="s">
        <v>815</v>
      </c>
      <c r="KX155">
        <f t="shared" si="309"/>
        <v>1920</v>
      </c>
      <c r="LT155" s="26" t="s">
        <v>689</v>
      </c>
      <c r="LU155" s="26"/>
      <c r="LV155" s="26"/>
      <c r="LW155" s="72">
        <f>+LW154*LW153*10</f>
        <v>2000</v>
      </c>
      <c r="LZ155" s="26" t="s">
        <v>689</v>
      </c>
      <c r="MA155" s="26"/>
      <c r="MB155" s="26"/>
      <c r="MC155" s="72">
        <f>+MC154*MC153*10</f>
        <v>1500</v>
      </c>
      <c r="MF155" s="26" t="s">
        <v>689</v>
      </c>
      <c r="MG155" s="26"/>
      <c r="MH155" s="26"/>
      <c r="MI155" s="72">
        <f>+MI154*MI153*10</f>
        <v>1000</v>
      </c>
      <c r="ML155" s="26" t="s">
        <v>689</v>
      </c>
      <c r="MM155" s="26"/>
      <c r="MN155" s="26"/>
      <c r="MO155" s="72">
        <f>+MO154*MO153*10</f>
        <v>500</v>
      </c>
      <c r="MQ155" s="26" t="s">
        <v>681</v>
      </c>
      <c r="MR155" s="26"/>
      <c r="MS155" s="26"/>
      <c r="MT155" s="26">
        <v>8</v>
      </c>
      <c r="MW155" s="26" t="s">
        <v>681</v>
      </c>
      <c r="MX155" s="26"/>
      <c r="MY155" s="26"/>
      <c r="MZ155" s="26">
        <v>6</v>
      </c>
      <c r="NC155" s="26" t="s">
        <v>681</v>
      </c>
      <c r="ND155" s="26"/>
      <c r="NE155" s="26"/>
      <c r="NF155" s="26">
        <v>4</v>
      </c>
      <c r="NI155" s="26" t="s">
        <v>681</v>
      </c>
      <c r="NJ155" s="26"/>
      <c r="NK155" s="26"/>
      <c r="NL155" s="26">
        <v>2</v>
      </c>
      <c r="RW155" s="26" t="s">
        <v>672</v>
      </c>
      <c r="RX155" s="26" t="s">
        <v>25</v>
      </c>
      <c r="RY155" s="72">
        <v>120</v>
      </c>
      <c r="SB155" s="26" t="s">
        <v>672</v>
      </c>
      <c r="SC155" s="26" t="s">
        <v>25</v>
      </c>
      <c r="SD155" s="72">
        <v>120</v>
      </c>
      <c r="SG155" s="26" t="s">
        <v>672</v>
      </c>
      <c r="SH155" s="26" t="s">
        <v>25</v>
      </c>
      <c r="SI155" s="72">
        <v>120</v>
      </c>
      <c r="SL155" s="26" t="s">
        <v>672</v>
      </c>
      <c r="SM155" s="26" t="s">
        <v>25</v>
      </c>
      <c r="SN155" s="72">
        <v>120</v>
      </c>
      <c r="SR155" t="s">
        <v>818</v>
      </c>
      <c r="SS155">
        <v>1050</v>
      </c>
      <c r="SW155" t="str">
        <f t="shared" si="305"/>
        <v>khao sok jungle resort</v>
      </c>
      <c r="SX155">
        <f t="shared" si="305"/>
        <v>1050</v>
      </c>
      <c r="SY155">
        <f t="shared" si="305"/>
        <v>0</v>
      </c>
      <c r="TB155" t="str">
        <f t="shared" si="306"/>
        <v>khao sok jungle resort</v>
      </c>
      <c r="TC155">
        <f t="shared" si="306"/>
        <v>1050</v>
      </c>
      <c r="TD155">
        <f t="shared" si="306"/>
        <v>0</v>
      </c>
      <c r="TG155" t="str">
        <f t="shared" si="307"/>
        <v>khao sok jungle resort</v>
      </c>
      <c r="TH155">
        <f t="shared" si="307"/>
        <v>1050</v>
      </c>
      <c r="TI155">
        <f t="shared" si="307"/>
        <v>0</v>
      </c>
    </row>
    <row r="156" spans="35:529" x14ac:dyDescent="0.25">
      <c r="AI156" s="27"/>
      <c r="AJ156" s="27"/>
      <c r="AK156" s="65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E156" t="s">
        <v>809</v>
      </c>
      <c r="BF156">
        <f t="shared" si="310"/>
        <v>2280</v>
      </c>
      <c r="CS156" s="27"/>
      <c r="CT156" s="27"/>
      <c r="CU156" s="65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L156" s="26" t="s">
        <v>713</v>
      </c>
      <c r="DM156" s="72">
        <f>+(DN154/DN152*2)-DM157</f>
        <v>2990.7667290000004</v>
      </c>
      <c r="DN156" s="26"/>
      <c r="DQ156" s="26" t="s">
        <v>713</v>
      </c>
      <c r="DR156" s="72">
        <f>+(DS154/DS152*2)-DR157</f>
        <v>3527.1226226666672</v>
      </c>
      <c r="DS156" s="26"/>
      <c r="DV156" s="26" t="s">
        <v>713</v>
      </c>
      <c r="DW156" s="72">
        <f>+(DX154/DX152*2)-DW157</f>
        <v>4002.9944099999998</v>
      </c>
      <c r="DX156" s="26"/>
      <c r="EA156" s="26" t="s">
        <v>713</v>
      </c>
      <c r="EB156" s="72">
        <f>+(EC154/EC152*2)-EB157</f>
        <v>5730.6097719999998</v>
      </c>
      <c r="EC156" s="26"/>
      <c r="GL156" s="26" t="s">
        <v>689</v>
      </c>
      <c r="GM156" s="72"/>
      <c r="GN156" s="72">
        <f>+GN155*GN154*21</f>
        <v>4200</v>
      </c>
      <c r="GQ156" s="26" t="s">
        <v>689</v>
      </c>
      <c r="GR156" s="72"/>
      <c r="GS156" s="72">
        <f>+GS155*GS154*21</f>
        <v>3150</v>
      </c>
      <c r="GV156" s="26" t="s">
        <v>689</v>
      </c>
      <c r="GW156" s="72"/>
      <c r="GX156" s="72">
        <f>+GX155*GX154*21</f>
        <v>2100</v>
      </c>
      <c r="HA156" s="26" t="s">
        <v>689</v>
      </c>
      <c r="HB156" s="72"/>
      <c r="HC156" s="72">
        <f>+HC155*HC154*21</f>
        <v>1050</v>
      </c>
      <c r="HE156" t="s">
        <v>483</v>
      </c>
      <c r="HF156">
        <v>0</v>
      </c>
      <c r="HG156">
        <v>0</v>
      </c>
      <c r="HI156" t="str">
        <f t="shared" si="289"/>
        <v/>
      </c>
      <c r="HJ156" t="str">
        <f t="shared" si="290"/>
        <v>Dîner en ville</v>
      </c>
      <c r="HK156">
        <f t="shared" si="290"/>
        <v>0</v>
      </c>
      <c r="HL156">
        <f t="shared" si="290"/>
        <v>0</v>
      </c>
      <c r="HN156" t="str">
        <f t="shared" si="291"/>
        <v/>
      </c>
      <c r="HO156" t="str">
        <f t="shared" si="291"/>
        <v>Dîner en ville</v>
      </c>
      <c r="HP156">
        <f t="shared" si="291"/>
        <v>0</v>
      </c>
      <c r="HQ156">
        <f t="shared" si="291"/>
        <v>0</v>
      </c>
      <c r="HS156" t="str">
        <f t="shared" si="292"/>
        <v/>
      </c>
      <c r="HT156" t="str">
        <f t="shared" si="292"/>
        <v>Dîner en ville</v>
      </c>
      <c r="HU156">
        <f t="shared" si="292"/>
        <v>0</v>
      </c>
      <c r="HV156">
        <f t="shared" si="292"/>
        <v>0</v>
      </c>
      <c r="HX156" t="s">
        <v>617</v>
      </c>
      <c r="HY156">
        <v>0</v>
      </c>
      <c r="HZ156">
        <f>22*3500</f>
        <v>77000</v>
      </c>
      <c r="IB156" t="str">
        <f t="shared" si="293"/>
        <v/>
      </c>
      <c r="IC156" t="str">
        <f t="shared" si="294"/>
        <v>Guide</v>
      </c>
      <c r="ID156">
        <f t="shared" si="294"/>
        <v>0</v>
      </c>
      <c r="IE156">
        <f t="shared" si="294"/>
        <v>77000</v>
      </c>
      <c r="IG156" t="str">
        <f t="shared" si="295"/>
        <v/>
      </c>
      <c r="IH156" t="str">
        <f t="shared" si="296"/>
        <v>Guide</v>
      </c>
      <c r="II156">
        <f t="shared" si="296"/>
        <v>0</v>
      </c>
      <c r="IJ156">
        <f t="shared" si="296"/>
        <v>77000</v>
      </c>
      <c r="IL156" t="str">
        <f t="shared" si="297"/>
        <v/>
      </c>
      <c r="IM156" t="str">
        <f t="shared" si="298"/>
        <v>Guide</v>
      </c>
      <c r="IN156">
        <f t="shared" si="298"/>
        <v>0</v>
      </c>
      <c r="IO156">
        <f t="shared" si="298"/>
        <v>77000</v>
      </c>
      <c r="LT156" s="26" t="s">
        <v>699</v>
      </c>
      <c r="LU156" s="26"/>
      <c r="LV156" s="26"/>
      <c r="LW156" s="72">
        <f>+LW155+LW152</f>
        <v>11597.954819999999</v>
      </c>
      <c r="LZ156" s="26" t="s">
        <v>699</v>
      </c>
      <c r="MA156" s="26"/>
      <c r="MB156" s="26"/>
      <c r="MC156" s="72">
        <f>+MC155+MC152</f>
        <v>9610.5681499999992</v>
      </c>
      <c r="MF156" s="26" t="s">
        <v>699</v>
      </c>
      <c r="MG156" s="26"/>
      <c r="MH156" s="26"/>
      <c r="MI156" s="72">
        <f>+MI155+MI152</f>
        <v>7726.3414799999991</v>
      </c>
      <c r="ML156" s="26" t="s">
        <v>699</v>
      </c>
      <c r="MM156" s="26"/>
      <c r="MN156" s="26"/>
      <c r="MO156" s="72">
        <f>+MO155+MO152</f>
        <v>5842.11481</v>
      </c>
      <c r="MQ156" s="26" t="s">
        <v>689</v>
      </c>
      <c r="MR156" s="26"/>
      <c r="MS156" s="26"/>
      <c r="MT156" s="72">
        <f>+MT154*21</f>
        <v>2520</v>
      </c>
      <c r="MW156" s="26" t="s">
        <v>689</v>
      </c>
      <c r="MX156" s="26"/>
      <c r="MY156" s="26"/>
      <c r="MZ156" s="72">
        <f>+MZ154*21</f>
        <v>2520</v>
      </c>
      <c r="NC156" s="26" t="s">
        <v>689</v>
      </c>
      <c r="ND156" s="26"/>
      <c r="NE156" s="26"/>
      <c r="NF156" s="72">
        <f>+NF154*21</f>
        <v>2520</v>
      </c>
      <c r="NI156" s="26" t="s">
        <v>689</v>
      </c>
      <c r="NJ156" s="26"/>
      <c r="NK156" s="26"/>
      <c r="NL156" s="72">
        <f>+NL154*21</f>
        <v>2520</v>
      </c>
      <c r="RW156" s="26" t="s">
        <v>681</v>
      </c>
      <c r="RX156" s="26"/>
      <c r="RY156" s="26">
        <v>8</v>
      </c>
      <c r="SB156" s="26" t="s">
        <v>681</v>
      </c>
      <c r="SC156" s="26"/>
      <c r="SD156" s="26">
        <v>6</v>
      </c>
      <c r="SG156" s="26" t="s">
        <v>681</v>
      </c>
      <c r="SH156" s="26"/>
      <c r="SI156" s="26">
        <v>4</v>
      </c>
      <c r="SL156" s="26" t="s">
        <v>681</v>
      </c>
      <c r="SM156" s="26"/>
      <c r="SN156" s="26">
        <v>2</v>
      </c>
      <c r="SQ156" t="s">
        <v>914</v>
      </c>
      <c r="SR156" t="s">
        <v>829</v>
      </c>
      <c r="ST156">
        <v>15350</v>
      </c>
      <c r="SV156" t="s">
        <v>914</v>
      </c>
      <c r="SW156" t="str">
        <f t="shared" si="305"/>
        <v>Lac Khao sok (déjeuner inclus)</v>
      </c>
      <c r="SX156">
        <f t="shared" si="305"/>
        <v>0</v>
      </c>
      <c r="SY156">
        <f t="shared" si="305"/>
        <v>15350</v>
      </c>
      <c r="TA156" t="s">
        <v>914</v>
      </c>
      <c r="TB156" t="str">
        <f t="shared" si="306"/>
        <v>Lac Khao sok (déjeuner inclus)</v>
      </c>
      <c r="TC156">
        <f t="shared" si="306"/>
        <v>0</v>
      </c>
      <c r="TD156">
        <v>12850</v>
      </c>
      <c r="TF156" t="s">
        <v>914</v>
      </c>
      <c r="TG156" t="str">
        <f t="shared" si="307"/>
        <v>Lac Khao sok (déjeuner inclus)</v>
      </c>
      <c r="TH156">
        <f t="shared" si="307"/>
        <v>0</v>
      </c>
      <c r="TI156">
        <v>11950</v>
      </c>
    </row>
    <row r="157" spans="35:529" x14ac:dyDescent="0.25">
      <c r="AK157" s="65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E157" t="s">
        <v>815</v>
      </c>
      <c r="BF157">
        <f t="shared" si="310"/>
        <v>2280</v>
      </c>
      <c r="BZ157" s="27"/>
      <c r="CS157" s="27"/>
      <c r="CT157" s="27"/>
      <c r="CU157" s="65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L157" s="26" t="s">
        <v>720</v>
      </c>
      <c r="DM157" s="72">
        <f>+(+DM114+DM140+DM136+DM132+DM128+DM124+DM120+DM107+DM101+DM91+DM87+DM69+DM66+DM78+DM53+DM48+DM44+DM32+DM22)/$C$1</f>
        <v>1067.228885</v>
      </c>
      <c r="DN157" s="26"/>
      <c r="DQ157" s="26" t="s">
        <v>720</v>
      </c>
      <c r="DR157" s="72">
        <f>+DM157</f>
        <v>1067.228885</v>
      </c>
      <c r="DS157" s="26"/>
      <c r="DV157" s="26" t="s">
        <v>720</v>
      </c>
      <c r="DW157" s="72">
        <f>+DR157</f>
        <v>1067.228885</v>
      </c>
      <c r="DX157" s="26"/>
      <c r="EA157" s="26" t="s">
        <v>720</v>
      </c>
      <c r="EB157" s="72">
        <f>+DW157</f>
        <v>1067.228885</v>
      </c>
      <c r="EC157" s="26"/>
      <c r="GL157" s="26" t="s">
        <v>699</v>
      </c>
      <c r="GM157" s="72"/>
      <c r="GN157" s="72">
        <f>+GN156+GN153</f>
        <v>17572.501850000001</v>
      </c>
      <c r="GQ157" s="26" t="s">
        <v>699</v>
      </c>
      <c r="GR157" s="72"/>
      <c r="GS157" s="72">
        <f>+GS156+GS153</f>
        <v>13971.84506</v>
      </c>
      <c r="GV157" s="26" t="s">
        <v>699</v>
      </c>
      <c r="GW157" s="72"/>
      <c r="GX157" s="72">
        <f>+GX156+GX153</f>
        <v>10577.50827</v>
      </c>
      <c r="HA157" s="26" t="s">
        <v>699</v>
      </c>
      <c r="HB157" s="72"/>
      <c r="HC157" s="72">
        <f>+HC156+HC153</f>
        <v>7183.17148</v>
      </c>
      <c r="HE157" t="s">
        <v>673</v>
      </c>
      <c r="HF157" s="27">
        <v>1600</v>
      </c>
      <c r="HG157" s="27">
        <v>0</v>
      </c>
      <c r="HI157" t="str">
        <f t="shared" si="289"/>
        <v/>
      </c>
      <c r="HJ157" t="str">
        <f t="shared" si="290"/>
        <v>Hôtel naview prasingh</v>
      </c>
      <c r="HK157">
        <f t="shared" si="290"/>
        <v>1600</v>
      </c>
      <c r="HL157">
        <f t="shared" si="290"/>
        <v>0</v>
      </c>
      <c r="HN157" t="str">
        <f t="shared" si="291"/>
        <v/>
      </c>
      <c r="HO157" t="str">
        <f t="shared" si="291"/>
        <v>Hôtel naview prasingh</v>
      </c>
      <c r="HP157">
        <f t="shared" si="291"/>
        <v>1600</v>
      </c>
      <c r="HQ157">
        <f t="shared" si="291"/>
        <v>0</v>
      </c>
      <c r="HS157" t="str">
        <f t="shared" si="292"/>
        <v/>
      </c>
      <c r="HT157" t="str">
        <f t="shared" si="292"/>
        <v>Hôtel naview prasingh</v>
      </c>
      <c r="HU157">
        <f t="shared" si="292"/>
        <v>1600</v>
      </c>
      <c r="HV157">
        <f t="shared" si="292"/>
        <v>0</v>
      </c>
      <c r="HX157" t="s">
        <v>915</v>
      </c>
      <c r="HY157" s="27">
        <v>1600</v>
      </c>
      <c r="HZ157" s="27">
        <v>1000</v>
      </c>
      <c r="IB157" t="str">
        <f t="shared" si="293"/>
        <v/>
      </c>
      <c r="IC157" t="str">
        <f t="shared" si="294"/>
        <v>Hôtel naview prasingh + transport airport</v>
      </c>
      <c r="ID157">
        <f t="shared" si="294"/>
        <v>1600</v>
      </c>
      <c r="IE157">
        <f t="shared" si="294"/>
        <v>1000</v>
      </c>
      <c r="IG157" t="str">
        <f t="shared" si="295"/>
        <v/>
      </c>
      <c r="IH157" t="str">
        <f t="shared" si="296"/>
        <v>Hôtel naview prasingh + transport airport</v>
      </c>
      <c r="II157">
        <f t="shared" si="296"/>
        <v>1600</v>
      </c>
      <c r="IJ157">
        <f t="shared" si="296"/>
        <v>1000</v>
      </c>
      <c r="IL157" t="str">
        <f t="shared" si="297"/>
        <v/>
      </c>
      <c r="IM157" t="str">
        <f t="shared" si="298"/>
        <v>Hôtel naview prasingh + transport airport</v>
      </c>
      <c r="IN157">
        <f t="shared" si="298"/>
        <v>1600</v>
      </c>
      <c r="IO157">
        <f t="shared" si="298"/>
        <v>1000</v>
      </c>
      <c r="LT157" s="26" t="s">
        <v>709</v>
      </c>
      <c r="LU157" s="26"/>
      <c r="LV157" s="72">
        <f>+LW156/LW154</f>
        <v>1449.7443524999999</v>
      </c>
      <c r="LW157" s="26"/>
      <c r="LZ157" s="26" t="s">
        <v>709</v>
      </c>
      <c r="MA157" s="26"/>
      <c r="MB157" s="72">
        <f>+MC156/MC154</f>
        <v>1601.7613583333332</v>
      </c>
      <c r="MC157" s="26"/>
      <c r="MF157" s="26" t="s">
        <v>709</v>
      </c>
      <c r="MG157" s="26"/>
      <c r="MH157" s="72">
        <f>+MI156/MI154</f>
        <v>1931.5853699999998</v>
      </c>
      <c r="MI157" s="26"/>
      <c r="ML157" s="26" t="s">
        <v>709</v>
      </c>
      <c r="MM157" s="26"/>
      <c r="MN157" s="72">
        <f>+MO156/MO154</f>
        <v>2921.057405</v>
      </c>
      <c r="MO157" s="26"/>
      <c r="MQ157" s="26" t="s">
        <v>699</v>
      </c>
      <c r="MR157" s="26"/>
      <c r="MS157" s="26"/>
      <c r="MT157" s="72">
        <f>+MT156+MT153</f>
        <v>15082.28321</v>
      </c>
      <c r="MW157" s="26" t="s">
        <v>699</v>
      </c>
      <c r="MX157" s="26"/>
      <c r="MY157" s="26"/>
      <c r="MZ157" s="72">
        <f>+MZ156+MZ153</f>
        <v>12736.14112</v>
      </c>
      <c r="NC157" s="26" t="s">
        <v>699</v>
      </c>
      <c r="ND157" s="26"/>
      <c r="NE157" s="26"/>
      <c r="NF157" s="72">
        <f>+NF156+NF153</f>
        <v>10660.794029999999</v>
      </c>
      <c r="NI157" s="26" t="s">
        <v>699</v>
      </c>
      <c r="NJ157" s="26"/>
      <c r="NK157" s="26"/>
      <c r="NL157" s="72">
        <f>+NL156+NL153</f>
        <v>8589.3154400000003</v>
      </c>
      <c r="RW157" s="26" t="s">
        <v>689</v>
      </c>
      <c r="RX157" s="26"/>
      <c r="RY157" s="72">
        <f>+RY155*21</f>
        <v>2520</v>
      </c>
      <c r="SB157" s="26" t="s">
        <v>689</v>
      </c>
      <c r="SC157" s="26"/>
      <c r="SD157" s="72">
        <f>+SD155*21</f>
        <v>2520</v>
      </c>
      <c r="SG157" s="26" t="s">
        <v>689</v>
      </c>
      <c r="SH157" s="26"/>
      <c r="SI157" s="72">
        <f>+SI155*21</f>
        <v>2520</v>
      </c>
      <c r="SL157" s="26" t="s">
        <v>689</v>
      </c>
      <c r="SM157" s="26"/>
      <c r="SN157" s="72">
        <f>+SN155*21</f>
        <v>2520</v>
      </c>
      <c r="SR157" t="s">
        <v>818</v>
      </c>
      <c r="SS157">
        <v>1050</v>
      </c>
      <c r="SW157" t="str">
        <f t="shared" si="305"/>
        <v>khao sok jungle resort</v>
      </c>
      <c r="SX157">
        <f t="shared" si="305"/>
        <v>1050</v>
      </c>
      <c r="SY157">
        <f t="shared" si="305"/>
        <v>0</v>
      </c>
      <c r="TB157" t="str">
        <f t="shared" si="306"/>
        <v>khao sok jungle resort</v>
      </c>
      <c r="TC157">
        <f t="shared" si="306"/>
        <v>1050</v>
      </c>
      <c r="TD157">
        <f t="shared" si="306"/>
        <v>0</v>
      </c>
      <c r="TG157" t="str">
        <f t="shared" si="307"/>
        <v>khao sok jungle resort</v>
      </c>
      <c r="TH157">
        <f t="shared" si="307"/>
        <v>1050</v>
      </c>
      <c r="TI157">
        <f t="shared" si="307"/>
        <v>0</v>
      </c>
    </row>
    <row r="158" spans="35:529" x14ac:dyDescent="0.25">
      <c r="AK158" s="65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Z158" s="27"/>
      <c r="DL158" s="26" t="s">
        <v>727</v>
      </c>
      <c r="DM158" s="72">
        <f>+DM147-DM157</f>
        <v>662.68952400000012</v>
      </c>
      <c r="DN158" s="26"/>
      <c r="DQ158" s="26" t="s">
        <v>727</v>
      </c>
      <c r="DR158" s="72">
        <f>+DR147-DR157</f>
        <v>662.68952400000012</v>
      </c>
      <c r="DS158" s="26"/>
      <c r="DV158" s="26" t="s">
        <v>727</v>
      </c>
      <c r="DW158" s="72">
        <f>+DW147-DW157</f>
        <v>662.68952400000012</v>
      </c>
      <c r="DX158" s="26"/>
      <c r="EA158" s="26" t="s">
        <v>727</v>
      </c>
      <c r="EB158" s="72">
        <f>+EB147-EB157</f>
        <v>662.68952400000012</v>
      </c>
      <c r="EC158" s="26"/>
      <c r="GL158" s="26" t="s">
        <v>709</v>
      </c>
      <c r="GM158" s="72">
        <f>+GN157/GN155</f>
        <v>2196.5627312500001</v>
      </c>
      <c r="GN158" s="26"/>
      <c r="GQ158" s="26" t="s">
        <v>709</v>
      </c>
      <c r="GR158" s="72">
        <f>+GS157/GS155</f>
        <v>2328.6408433333331</v>
      </c>
      <c r="GS158" s="26"/>
      <c r="GV158" s="26" t="s">
        <v>709</v>
      </c>
      <c r="GW158" s="72">
        <f>+GX157/GX155</f>
        <v>2644.3770675000001</v>
      </c>
      <c r="GX158" s="26"/>
      <c r="HA158" s="26" t="s">
        <v>709</v>
      </c>
      <c r="HB158" s="72">
        <f>+HC157/HC155</f>
        <v>3591.58574</v>
      </c>
      <c r="HC158" s="26"/>
      <c r="HD158" t="s">
        <v>912</v>
      </c>
      <c r="HE158" t="s">
        <v>916</v>
      </c>
      <c r="HF158" s="27">
        <v>4680</v>
      </c>
      <c r="HG158">
        <v>4680</v>
      </c>
      <c r="HI158" t="str">
        <f t="shared" si="289"/>
        <v>J22</v>
      </c>
      <c r="HJ158" t="str">
        <f t="shared" si="290"/>
        <v>Départ pour aéroport à 9h30 vol air asia krabi départ 11h30 arrivée 13h30</v>
      </c>
      <c r="HK158">
        <f t="shared" si="290"/>
        <v>4680</v>
      </c>
      <c r="HL158">
        <f t="shared" si="290"/>
        <v>4680</v>
      </c>
      <c r="HN158" t="str">
        <f t="shared" si="291"/>
        <v>J22</v>
      </c>
      <c r="HO158" t="str">
        <f t="shared" si="291"/>
        <v>Départ pour aéroport à 9h30 vol air asia krabi départ 11h30 arrivée 13h30</v>
      </c>
      <c r="HP158">
        <f t="shared" si="291"/>
        <v>4680</v>
      </c>
      <c r="HQ158">
        <f t="shared" si="291"/>
        <v>4680</v>
      </c>
      <c r="HS158" t="str">
        <f t="shared" si="292"/>
        <v>J22</v>
      </c>
      <c r="HT158" t="str">
        <f t="shared" si="292"/>
        <v>Départ pour aéroport à 9h30 vol air asia krabi départ 11h30 arrivée 13h30</v>
      </c>
      <c r="HU158">
        <f t="shared" si="292"/>
        <v>4680</v>
      </c>
      <c r="HV158">
        <f t="shared" si="292"/>
        <v>4680</v>
      </c>
      <c r="HW158" t="s">
        <v>912</v>
      </c>
      <c r="HX158" t="s">
        <v>846</v>
      </c>
      <c r="HY158" s="27">
        <v>2700</v>
      </c>
      <c r="HZ158">
        <v>2700</v>
      </c>
      <c r="IB158" t="str">
        <f t="shared" si="293"/>
        <v>J22</v>
      </c>
      <c r="IC158" t="str">
        <f t="shared" si="294"/>
        <v xml:space="preserve">Départ aéroport à 15h30 - avion 17h25 arrivée 19h25 </v>
      </c>
      <c r="ID158">
        <f t="shared" si="294"/>
        <v>2700</v>
      </c>
      <c r="IE158">
        <f t="shared" si="294"/>
        <v>2700</v>
      </c>
      <c r="IG158" t="str">
        <f t="shared" si="295"/>
        <v>J22</v>
      </c>
      <c r="IH158" t="str">
        <f t="shared" si="296"/>
        <v xml:space="preserve">Départ aéroport à 15h30 - avion 17h25 arrivée 19h25 </v>
      </c>
      <c r="II158">
        <f t="shared" si="296"/>
        <v>2700</v>
      </c>
      <c r="IJ158">
        <f t="shared" si="296"/>
        <v>2700</v>
      </c>
      <c r="IL158" t="str">
        <f t="shared" si="297"/>
        <v>J22</v>
      </c>
      <c r="IM158" t="str">
        <f t="shared" si="298"/>
        <v xml:space="preserve">Départ aéroport à 15h30 - avion 17h25 arrivée 19h25 </v>
      </c>
      <c r="IN158">
        <f t="shared" si="298"/>
        <v>2700</v>
      </c>
      <c r="IO158">
        <f t="shared" si="298"/>
        <v>2700</v>
      </c>
      <c r="LT158" s="26" t="s">
        <v>713</v>
      </c>
      <c r="LU158" s="26"/>
      <c r="LV158" s="72">
        <f>+(LW156/LW154*2)-LV159</f>
        <v>2325.016455</v>
      </c>
      <c r="LW158" s="26" t="s">
        <v>25</v>
      </c>
      <c r="LZ158" s="26" t="s">
        <v>713</v>
      </c>
      <c r="MA158" s="26"/>
      <c r="MB158" s="72">
        <f>+(MC156/MC154*2)-MB159</f>
        <v>2629.0504666666666</v>
      </c>
      <c r="MC158" s="26" t="s">
        <v>25</v>
      </c>
      <c r="MF158" s="26" t="s">
        <v>713</v>
      </c>
      <c r="MG158" s="26"/>
      <c r="MH158" s="72">
        <f>+(MI156/MI154*2)-MH159</f>
        <v>3288.6984899999998</v>
      </c>
      <c r="MI158" s="26" t="s">
        <v>25</v>
      </c>
      <c r="ML158" s="26" t="s">
        <v>713</v>
      </c>
      <c r="MM158" s="26"/>
      <c r="MN158" s="72">
        <f>+(MO156/MO154*2)-MN159</f>
        <v>5267.6425600000002</v>
      </c>
      <c r="MO158" s="26" t="s">
        <v>25</v>
      </c>
      <c r="MQ158" s="26" t="s">
        <v>709</v>
      </c>
      <c r="MR158" s="26"/>
      <c r="MS158" s="72">
        <f>+MT157/MT155</f>
        <v>1885.2854012499999</v>
      </c>
      <c r="MT158" s="26"/>
      <c r="MW158" s="26" t="s">
        <v>709</v>
      </c>
      <c r="MX158" s="26"/>
      <c r="MY158" s="72">
        <f>+MZ157/MZ155</f>
        <v>2122.6901866666667</v>
      </c>
      <c r="MZ158" s="26"/>
      <c r="NC158" s="26" t="s">
        <v>709</v>
      </c>
      <c r="ND158" s="26"/>
      <c r="NE158" s="72">
        <f>+NF157/NF155</f>
        <v>2665.1985074999998</v>
      </c>
      <c r="NF158" s="26"/>
      <c r="NI158" s="26" t="s">
        <v>709</v>
      </c>
      <c r="NJ158" s="26"/>
      <c r="NK158" s="72">
        <f>+NL157/NL155</f>
        <v>4294.6577200000002</v>
      </c>
      <c r="NL158" s="26"/>
      <c r="RW158" s="26" t="s">
        <v>699</v>
      </c>
      <c r="RX158" s="26"/>
      <c r="RY158" s="72">
        <f>+RY157+RY154</f>
        <v>12860.65524</v>
      </c>
      <c r="SB158" s="26" t="s">
        <v>699</v>
      </c>
      <c r="SC158" s="26"/>
      <c r="SD158" s="72">
        <f>+SD157+SD154</f>
        <v>11356.247170000001</v>
      </c>
      <c r="SG158" s="26" t="s">
        <v>699</v>
      </c>
      <c r="SH158" s="26"/>
      <c r="SI158" s="72">
        <f>+SI157+SI154</f>
        <v>9851.8391000000011</v>
      </c>
      <c r="SL158" s="26" t="s">
        <v>699</v>
      </c>
      <c r="SM158" s="26"/>
      <c r="SN158" s="72">
        <f>+SN157+SN154</f>
        <v>8347.4310299999997</v>
      </c>
      <c r="SQ158" t="s">
        <v>917</v>
      </c>
      <c r="SR158" s="25" t="s">
        <v>636</v>
      </c>
      <c r="ST158" s="27"/>
      <c r="SV158" t="s">
        <v>917</v>
      </c>
      <c r="SW158" t="str">
        <f t="shared" si="305"/>
        <v>Départ à 8h pour krabi (port de Lam Kruat Pier)</v>
      </c>
      <c r="SX158">
        <f t="shared" si="305"/>
        <v>0</v>
      </c>
      <c r="SY158">
        <f t="shared" si="305"/>
        <v>0</v>
      </c>
      <c r="TA158" t="s">
        <v>917</v>
      </c>
      <c r="TB158" t="str">
        <f t="shared" si="306"/>
        <v>Départ à 8h pour krabi (port de Lam Kruat Pier)</v>
      </c>
      <c r="TC158">
        <f t="shared" si="306"/>
        <v>0</v>
      </c>
      <c r="TD158">
        <f t="shared" si="306"/>
        <v>0</v>
      </c>
      <c r="TF158" t="s">
        <v>917</v>
      </c>
      <c r="TG158" t="str">
        <f t="shared" si="307"/>
        <v>Départ à 8h pour krabi (port de Lam Kruat Pier)</v>
      </c>
      <c r="TH158">
        <f t="shared" si="307"/>
        <v>0</v>
      </c>
      <c r="TI158">
        <f t="shared" si="307"/>
        <v>0</v>
      </c>
    </row>
    <row r="159" spans="35:529" x14ac:dyDescent="0.25">
      <c r="AI159" s="27"/>
      <c r="AJ159" s="27"/>
      <c r="AK159" s="65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Y159" s="27"/>
      <c r="FT159" s="27"/>
      <c r="GL159" s="26" t="s">
        <v>713</v>
      </c>
      <c r="GM159" s="72">
        <f>+(GN157/GN155*2)-GM160</f>
        <v>3448.0509124999999</v>
      </c>
      <c r="GN159" s="26"/>
      <c r="GQ159" s="26" t="s">
        <v>713</v>
      </c>
      <c r="GR159" s="72">
        <f>+(GS157/GS155*2)-GR160</f>
        <v>3712.207136666666</v>
      </c>
      <c r="GS159" s="26"/>
      <c r="GV159" s="26" t="s">
        <v>713</v>
      </c>
      <c r="GW159" s="72">
        <f>+(GX157/GX155*2)-GW160</f>
        <v>4343.6795849999999</v>
      </c>
      <c r="GX159" s="26"/>
      <c r="HA159" s="26" t="s">
        <v>713</v>
      </c>
      <c r="HB159" s="72">
        <f>+(HC157/HC155*2)-HB160</f>
        <v>6238.0969299999997</v>
      </c>
      <c r="HC159" s="26"/>
      <c r="HE159" t="s">
        <v>918</v>
      </c>
      <c r="HF159" s="27">
        <v>0</v>
      </c>
      <c r="HG159" s="27">
        <v>3500</v>
      </c>
      <c r="HI159" t="str">
        <f t="shared" si="289"/>
        <v/>
      </c>
      <c r="HJ159" t="str">
        <f t="shared" si="290"/>
        <v>Ferry + picking jusuq'à l'hôtel (AR) - départ ferry à 15h00 arrivée au port 18h00</v>
      </c>
      <c r="HK159">
        <f t="shared" si="290"/>
        <v>0</v>
      </c>
      <c r="HL159">
        <f t="shared" si="290"/>
        <v>3500</v>
      </c>
      <c r="HN159" t="str">
        <f t="shared" si="291"/>
        <v/>
      </c>
      <c r="HO159" t="str">
        <f t="shared" si="291"/>
        <v>Ferry + picking jusuq'à l'hôtel (AR) - départ ferry à 15h00 arrivée au port 18h00</v>
      </c>
      <c r="HP159">
        <f t="shared" si="291"/>
        <v>0</v>
      </c>
      <c r="HQ159">
        <f t="shared" si="291"/>
        <v>3500</v>
      </c>
      <c r="HS159" t="str">
        <f t="shared" si="292"/>
        <v/>
      </c>
      <c r="HT159" t="str">
        <f t="shared" si="292"/>
        <v>Ferry + picking jusuq'à l'hôtel (AR) - départ ferry à 15h00 arrivée au port 18h00</v>
      </c>
      <c r="HU159">
        <f t="shared" si="292"/>
        <v>0</v>
      </c>
      <c r="HV159">
        <f t="shared" si="292"/>
        <v>3500</v>
      </c>
      <c r="HY159" s="27"/>
      <c r="HZ159" s="27"/>
      <c r="ID159" s="27"/>
      <c r="IE159" s="27"/>
      <c r="II159" s="27"/>
      <c r="IJ159" s="27"/>
      <c r="IN159" s="27"/>
      <c r="IO159" s="27"/>
      <c r="LT159" s="26" t="s">
        <v>720</v>
      </c>
      <c r="LU159" s="26"/>
      <c r="LV159" s="72">
        <f>+(+LV29+LV37+LV44+LV51+LV57+LV64+LV82+LV89+LV96+LV99+LV106+LV116+LV130+LV136+LV140)/$C$1</f>
        <v>574.47225000000003</v>
      </c>
      <c r="LW159" s="26"/>
      <c r="LZ159" s="26" t="s">
        <v>720</v>
      </c>
      <c r="MA159" s="26"/>
      <c r="MB159" s="72">
        <f>+LV159</f>
        <v>574.47225000000003</v>
      </c>
      <c r="MC159" s="26"/>
      <c r="MF159" s="26" t="s">
        <v>720</v>
      </c>
      <c r="MG159" s="26"/>
      <c r="MH159" s="72">
        <f>+MB159</f>
        <v>574.47225000000003</v>
      </c>
      <c r="MI159" s="26"/>
      <c r="ML159" s="26" t="s">
        <v>720</v>
      </c>
      <c r="MM159" s="26"/>
      <c r="MN159" s="72">
        <f>+MH159</f>
        <v>574.47225000000003</v>
      </c>
      <c r="MO159" s="26"/>
      <c r="MQ159" s="26" t="s">
        <v>713</v>
      </c>
      <c r="MR159" s="26"/>
      <c r="MS159" s="72">
        <f>+(MT157/MT155*2)-MS160</f>
        <v>3084.0152125</v>
      </c>
      <c r="MT159" s="26" t="s">
        <v>25</v>
      </c>
      <c r="MW159" s="26" t="s">
        <v>713</v>
      </c>
      <c r="MX159" s="26"/>
      <c r="MY159" s="72">
        <f>+(MZ157/MZ155*2)-MY160</f>
        <v>3558.8247833333335</v>
      </c>
      <c r="MZ159" s="26" t="s">
        <v>25</v>
      </c>
      <c r="NC159" s="26" t="s">
        <v>713</v>
      </c>
      <c r="ND159" s="26"/>
      <c r="NE159" s="72">
        <f>+(NF157/NF155*2)-NE160</f>
        <v>4643.8414249999996</v>
      </c>
      <c r="NF159" s="26" t="s">
        <v>25</v>
      </c>
      <c r="NI159" s="26" t="s">
        <v>713</v>
      </c>
      <c r="NJ159" s="26"/>
      <c r="NK159" s="72">
        <f>+(NL157/NL155*2)-NK160</f>
        <v>7902.7598500000004</v>
      </c>
      <c r="NL159" s="26" t="s">
        <v>25</v>
      </c>
      <c r="RW159" s="26" t="s">
        <v>709</v>
      </c>
      <c r="RX159" s="72">
        <f>+RY158/RY156</f>
        <v>1607.581905</v>
      </c>
      <c r="RY159" s="26"/>
      <c r="RZ159" s="27"/>
      <c r="SB159" s="26" t="s">
        <v>709</v>
      </c>
      <c r="SC159" s="72">
        <f>+SD158/SD156</f>
        <v>1892.7078616666668</v>
      </c>
      <c r="SD159" s="26"/>
      <c r="SE159" s="27"/>
      <c r="SG159" s="26" t="s">
        <v>709</v>
      </c>
      <c r="SH159" s="72">
        <f>+SI158/SI156</f>
        <v>2462.9597750000003</v>
      </c>
      <c r="SI159" s="26"/>
      <c r="SJ159" s="27"/>
      <c r="SL159" s="26" t="s">
        <v>709</v>
      </c>
      <c r="SM159" s="72">
        <f>+SN158/SN156</f>
        <v>4173.7155149999999</v>
      </c>
      <c r="SN159" s="26"/>
      <c r="SO159" s="27"/>
      <c r="SR159" s="25" t="s">
        <v>263</v>
      </c>
      <c r="ST159" s="27">
        <v>3000</v>
      </c>
      <c r="SW159" t="str">
        <f t="shared" si="305"/>
        <v>Van à la journée</v>
      </c>
      <c r="SX159">
        <f t="shared" si="305"/>
        <v>0</v>
      </c>
      <c r="SY159">
        <f t="shared" si="305"/>
        <v>3000</v>
      </c>
      <c r="TB159" t="str">
        <f t="shared" si="306"/>
        <v>Van à la journée</v>
      </c>
      <c r="TC159">
        <f t="shared" si="306"/>
        <v>0</v>
      </c>
      <c r="TD159">
        <f t="shared" si="306"/>
        <v>3000</v>
      </c>
      <c r="TG159" t="str">
        <f t="shared" si="307"/>
        <v>Van à la journée</v>
      </c>
      <c r="TH159">
        <f t="shared" si="307"/>
        <v>0</v>
      </c>
      <c r="TI159">
        <f t="shared" si="307"/>
        <v>3000</v>
      </c>
    </row>
    <row r="160" spans="35:529" x14ac:dyDescent="0.25">
      <c r="AI160" s="27"/>
      <c r="AJ160" s="27"/>
      <c r="AK160" s="65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Y160" s="27"/>
      <c r="BZ160" s="27"/>
      <c r="DL160" s="26" t="s">
        <v>797</v>
      </c>
      <c r="DM160" s="72">
        <f>+(DN150/8)+(($DM$172)/8)+(DM157/2)</f>
        <v>2502.6122495</v>
      </c>
      <c r="DN160" s="65">
        <f>+DM160*$C$1</f>
        <v>97038.086448235743</v>
      </c>
      <c r="DQ160" s="26" t="s">
        <v>797</v>
      </c>
      <c r="DR160" s="72">
        <f>+(DS150/8)+(($DM$172)/8)+(DR157/2)</f>
        <v>2177.7462578750001</v>
      </c>
      <c r="DS160" s="65"/>
      <c r="DV160" s="26" t="s">
        <v>797</v>
      </c>
      <c r="DW160" s="72">
        <f>+(DX150/8)+(($DM$172)/8)+(DW157/2)</f>
        <v>1878.6702662499999</v>
      </c>
      <c r="DX160" s="65"/>
      <c r="EA160" s="26" t="s">
        <v>797</v>
      </c>
      <c r="EB160" s="72">
        <f>+(EC150/8)+(($DM$172)/8)+(EB157/2)</f>
        <v>1579.594274625</v>
      </c>
      <c r="EC160" s="65"/>
      <c r="FU160" s="27"/>
      <c r="GL160" s="26" t="s">
        <v>720</v>
      </c>
      <c r="GM160" s="72">
        <f>+(+GM75+GM72+GM64+GM56+GM52+GM45+GM40+GM35+GM24+GM85+GM88+GM99+GM109+GM117+GM143+GM139+GM135+GM131+GM125)/$C$1</f>
        <v>945.07455000000004</v>
      </c>
      <c r="GN160" s="26"/>
      <c r="GQ160" s="26" t="s">
        <v>720</v>
      </c>
      <c r="GR160" s="72">
        <f>+GM160</f>
        <v>945.07455000000004</v>
      </c>
      <c r="GS160" s="26"/>
      <c r="GV160" s="26" t="s">
        <v>720</v>
      </c>
      <c r="GW160" s="72">
        <f>+GR160</f>
        <v>945.07455000000004</v>
      </c>
      <c r="GX160" s="26"/>
      <c r="HA160" s="26" t="s">
        <v>720</v>
      </c>
      <c r="HB160" s="72">
        <f>+GW160</f>
        <v>945.07455000000004</v>
      </c>
      <c r="HC160" s="26"/>
      <c r="HE160" t="s">
        <v>411</v>
      </c>
      <c r="HG160" s="27">
        <v>0</v>
      </c>
      <c r="HI160" t="str">
        <f t="shared" si="289"/>
        <v/>
      </c>
      <c r="HJ160" t="str">
        <f t="shared" si="290"/>
        <v>Déjeuner aéroport Krabi</v>
      </c>
      <c r="HK160">
        <f t="shared" si="290"/>
        <v>0</v>
      </c>
      <c r="HL160">
        <f t="shared" si="290"/>
        <v>0</v>
      </c>
      <c r="HN160" t="str">
        <f t="shared" si="291"/>
        <v/>
      </c>
      <c r="HO160" t="str">
        <f t="shared" si="291"/>
        <v>Déjeuner aéroport Krabi</v>
      </c>
      <c r="HP160">
        <f t="shared" si="291"/>
        <v>0</v>
      </c>
      <c r="HQ160">
        <f t="shared" si="291"/>
        <v>0</v>
      </c>
      <c r="HS160" t="str">
        <f t="shared" si="292"/>
        <v/>
      </c>
      <c r="HT160" t="str">
        <f t="shared" si="292"/>
        <v>Déjeuner aéroport Krabi</v>
      </c>
      <c r="HU160">
        <f t="shared" si="292"/>
        <v>0</v>
      </c>
      <c r="HV160">
        <f t="shared" si="292"/>
        <v>0</v>
      </c>
      <c r="HX160" s="26" t="s">
        <v>639</v>
      </c>
      <c r="HY160" s="72">
        <f>SUM(HY19:HY159)/$C$1</f>
        <v>1538.8635100000001</v>
      </c>
      <c r="HZ160" s="72">
        <f>SUM(HZ19:HZ159)/$C$1</f>
        <v>4174.0857100000003</v>
      </c>
      <c r="IC160" s="26" t="s">
        <v>639</v>
      </c>
      <c r="ID160" s="72">
        <f>SUM(ID19:ID159)/$C$1</f>
        <v>1538.8635100000001</v>
      </c>
      <c r="IE160" s="72">
        <f>SUM(IE19:IE159)/$C$1</f>
        <v>4148.2957100000003</v>
      </c>
      <c r="IH160" s="26" t="s">
        <v>639</v>
      </c>
      <c r="II160" s="72">
        <f>SUM(II19:II159)/$C$1</f>
        <v>1538.8635100000001</v>
      </c>
      <c r="IJ160" s="72">
        <f>SUM(IJ19:IJ159)/$C$1</f>
        <v>4148.2957100000003</v>
      </c>
      <c r="IM160" s="26" t="s">
        <v>639</v>
      </c>
      <c r="IN160" s="72">
        <f>SUM(IN19:IN159)/$C$1</f>
        <v>1538.8635100000001</v>
      </c>
      <c r="IO160" s="72">
        <f>SUM(IO19:IO159)/$C$1</f>
        <v>4148.2957100000003</v>
      </c>
      <c r="IP160" s="27"/>
      <c r="LT160" s="26" t="s">
        <v>727</v>
      </c>
      <c r="LU160" s="26"/>
      <c r="LV160" s="72">
        <f>+LV149-LV159</f>
        <v>404.87720999999999</v>
      </c>
      <c r="LW160" s="26"/>
      <c r="LZ160" s="26" t="s">
        <v>727</v>
      </c>
      <c r="MA160" s="26"/>
      <c r="MB160" s="72">
        <f>+MB149-MB159</f>
        <v>404.87720999999999</v>
      </c>
      <c r="MC160" s="26"/>
      <c r="MF160" s="26" t="s">
        <v>727</v>
      </c>
      <c r="MG160" s="26"/>
      <c r="MH160" s="72">
        <f>+MH149-MH159</f>
        <v>404.87720999999999</v>
      </c>
      <c r="MI160" s="26"/>
      <c r="ML160" s="26" t="s">
        <v>727</v>
      </c>
      <c r="MM160" s="26"/>
      <c r="MN160" s="72">
        <f>+MN149-MN159</f>
        <v>404.87720999999999</v>
      </c>
      <c r="MO160" s="26"/>
      <c r="MQ160" s="26" t="s">
        <v>720</v>
      </c>
      <c r="MR160" s="26"/>
      <c r="MS160" s="72">
        <f>+(+MS24+MS32+MS41+MS50+MS59+MS68+MS73+MS76+MS83+MS93+MS107+MS114+MS117+MS121+MS127+MS131+MS136+MS139)/$C$1</f>
        <v>686.55559000000005</v>
      </c>
      <c r="MT160" s="26"/>
      <c r="MW160" s="26" t="s">
        <v>720</v>
      </c>
      <c r="MX160" s="26"/>
      <c r="MY160" s="72">
        <f>+MS160</f>
        <v>686.55559000000005</v>
      </c>
      <c r="MZ160" s="26"/>
      <c r="NC160" s="26" t="s">
        <v>720</v>
      </c>
      <c r="ND160" s="26"/>
      <c r="NE160" s="72">
        <f>+MY160</f>
        <v>686.55559000000005</v>
      </c>
      <c r="NF160" s="26"/>
      <c r="NI160" s="26" t="s">
        <v>720</v>
      </c>
      <c r="NJ160" s="26"/>
      <c r="NK160" s="72">
        <f>+NE160</f>
        <v>686.55559000000005</v>
      </c>
      <c r="NL160" s="26"/>
      <c r="RW160" s="26" t="s">
        <v>713</v>
      </c>
      <c r="RX160" s="72">
        <f>+(RY158/RY156*2)-RX161</f>
        <v>2496.5254599999998</v>
      </c>
      <c r="RY160" s="26" t="s">
        <v>25</v>
      </c>
      <c r="RZ160" s="27"/>
      <c r="SB160" s="26" t="s">
        <v>713</v>
      </c>
      <c r="SC160" s="72">
        <f>+(SD158/SD156*2)-SC161</f>
        <v>3066.7773733333333</v>
      </c>
      <c r="SD160" s="26" t="s">
        <v>25</v>
      </c>
      <c r="SG160" s="26" t="s">
        <v>713</v>
      </c>
      <c r="SH160" s="72">
        <f>+(SI158/SI156*2)-SH161</f>
        <v>4207.2812000000004</v>
      </c>
      <c r="SI160" s="26" t="s">
        <v>25</v>
      </c>
      <c r="SL160" s="26" t="s">
        <v>713</v>
      </c>
      <c r="SM160" s="72">
        <f>+(SN158/SN156*2)-SM161</f>
        <v>7628.7926799999996</v>
      </c>
      <c r="SN160" s="26" t="s">
        <v>25</v>
      </c>
      <c r="SR160" s="25" t="s">
        <v>653</v>
      </c>
      <c r="ST160" s="27"/>
      <c r="SW160" t="str">
        <f t="shared" si="305"/>
        <v>Arrivée Lam Kruat Pier vers 11h</v>
      </c>
      <c r="SX160">
        <f t="shared" si="305"/>
        <v>0</v>
      </c>
      <c r="SY160">
        <f t="shared" si="305"/>
        <v>0</v>
      </c>
      <c r="TB160" t="str">
        <f t="shared" si="306"/>
        <v>Arrivée Lam Kruat Pier vers 11h</v>
      </c>
      <c r="TC160">
        <f t="shared" si="306"/>
        <v>0</v>
      </c>
      <c r="TD160">
        <f t="shared" si="306"/>
        <v>0</v>
      </c>
      <c r="TG160" t="str">
        <f t="shared" si="307"/>
        <v>Arrivée Lam Kruat Pier vers 11h</v>
      </c>
      <c r="TH160">
        <f t="shared" si="307"/>
        <v>0</v>
      </c>
      <c r="TI160">
        <f t="shared" si="307"/>
        <v>0</v>
      </c>
    </row>
    <row r="161" spans="7:529" x14ac:dyDescent="0.25">
      <c r="AI161" s="27"/>
      <c r="AJ161" s="27"/>
      <c r="AK161" s="65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Y161" s="27"/>
      <c r="BZ161" s="27"/>
      <c r="CS161" s="27"/>
      <c r="CT161" s="27"/>
      <c r="DL161" s="26"/>
      <c r="DM161" s="72">
        <f>+(DM160*2)-DM157</f>
        <v>3937.9956139999999</v>
      </c>
      <c r="DN161" s="65">
        <f t="shared" ref="DN161:DN167" si="311">+DM161*$C$1</f>
        <v>152694.67289647149</v>
      </c>
      <c r="DQ161" s="26" t="s">
        <v>806</v>
      </c>
      <c r="DR161" s="72">
        <f>+(DR160*2)-DR157</f>
        <v>3288.2636307500002</v>
      </c>
      <c r="DS161" s="65"/>
      <c r="DV161" s="26" t="s">
        <v>806</v>
      </c>
      <c r="DW161" s="72">
        <f>+(DW160*2)-DW157</f>
        <v>2690.1116474999999</v>
      </c>
      <c r="DX161" s="65"/>
      <c r="EA161" s="26" t="s">
        <v>806</v>
      </c>
      <c r="EB161" s="72">
        <f>+(EB160*2)-EB157</f>
        <v>2091.9596642500001</v>
      </c>
      <c r="EC161" s="65"/>
      <c r="FT161" s="27"/>
      <c r="GL161" s="26" t="s">
        <v>727</v>
      </c>
      <c r="GM161" s="72">
        <f>+GM150-GM160</f>
        <v>699.63112000000001</v>
      </c>
      <c r="GN161" s="26"/>
      <c r="GQ161" s="26" t="s">
        <v>727</v>
      </c>
      <c r="GR161" s="72">
        <f>+GR150-GR160</f>
        <v>699.63112000000001</v>
      </c>
      <c r="GS161" s="26"/>
      <c r="GV161" s="26" t="s">
        <v>727</v>
      </c>
      <c r="GW161" s="72">
        <f>+GW150-GW160</f>
        <v>699.63112000000001</v>
      </c>
      <c r="GX161" s="26"/>
      <c r="HA161" s="26" t="s">
        <v>727</v>
      </c>
      <c r="HB161" s="72">
        <f>+HB150-HB160</f>
        <v>699.63112000000001</v>
      </c>
      <c r="HC161" s="26"/>
      <c r="HE161" t="s">
        <v>419</v>
      </c>
      <c r="HG161" s="27">
        <v>0</v>
      </c>
      <c r="HI161" t="str">
        <f t="shared" si="289"/>
        <v/>
      </c>
      <c r="HJ161" t="str">
        <f t="shared" si="290"/>
        <v>Dîner hôtel ou environs</v>
      </c>
      <c r="HK161">
        <f t="shared" si="290"/>
        <v>0</v>
      </c>
      <c r="HL161">
        <f t="shared" si="290"/>
        <v>0</v>
      </c>
      <c r="HN161" t="str">
        <f t="shared" si="291"/>
        <v/>
      </c>
      <c r="HO161" t="str">
        <f t="shared" si="291"/>
        <v>Dîner hôtel ou environs</v>
      </c>
      <c r="HP161">
        <f t="shared" si="291"/>
        <v>0</v>
      </c>
      <c r="HQ161">
        <f t="shared" si="291"/>
        <v>0</v>
      </c>
      <c r="HS161" t="str">
        <f t="shared" si="292"/>
        <v/>
      </c>
      <c r="HT161" t="str">
        <f t="shared" si="292"/>
        <v>Dîner hôtel ou environs</v>
      </c>
      <c r="HU161">
        <f t="shared" si="292"/>
        <v>0</v>
      </c>
      <c r="HV161">
        <f t="shared" si="292"/>
        <v>0</v>
      </c>
      <c r="HX161" s="26"/>
      <c r="HY161" s="26"/>
      <c r="HZ161" s="26"/>
      <c r="IC161" s="26"/>
      <c r="ID161" s="26"/>
      <c r="IE161" s="26"/>
      <c r="IH161" s="26"/>
      <c r="II161" s="26"/>
      <c r="IJ161" s="26"/>
      <c r="IM161" s="26"/>
      <c r="IN161" s="26"/>
      <c r="IO161" s="26"/>
      <c r="IQ161" s="27"/>
      <c r="MQ161" s="26" t="s">
        <v>727</v>
      </c>
      <c r="MR161" s="26"/>
      <c r="MS161" s="72">
        <f>+MS150-MS160</f>
        <v>666.15569999999991</v>
      </c>
      <c r="MT161" s="26"/>
      <c r="MW161" s="26" t="s">
        <v>727</v>
      </c>
      <c r="MX161" s="26"/>
      <c r="MY161" s="72">
        <f>+MY150-MY160</f>
        <v>666.15569999999991</v>
      </c>
      <c r="MZ161" s="26"/>
      <c r="NC161" s="26" t="s">
        <v>727</v>
      </c>
      <c r="ND161" s="26"/>
      <c r="NE161" s="72">
        <f>+NE150-NE160</f>
        <v>666.15569999999991</v>
      </c>
      <c r="NF161" s="26"/>
      <c r="NI161" s="26" t="s">
        <v>727</v>
      </c>
      <c r="NJ161" s="26"/>
      <c r="NK161" s="72">
        <f>+NK150-NK160</f>
        <v>666.15569999999991</v>
      </c>
      <c r="NL161" s="26"/>
      <c r="RW161" s="26" t="s">
        <v>720</v>
      </c>
      <c r="RX161" s="72">
        <f>+(+RX142+RX133+RX109+RX103+RX96+RX90+RX83+RX76+RX64+RX131+RX129+RX124+RX116+RX57+RX45+RX39+RX32+RX23+RX121+RX49)/$C$1</f>
        <v>718.63835000000006</v>
      </c>
      <c r="RY161" s="26"/>
      <c r="RZ161" s="27"/>
      <c r="SB161" s="26" t="s">
        <v>720</v>
      </c>
      <c r="SC161" s="72">
        <f>+(+SC142+SC133+SC109+SC103+SC96+SC90+SC83+SC76+SC64+SC131+SC129+SC124+SC116+SC57+SC45+SC39+SC32+SC23+SC121+SC49)/$C$1</f>
        <v>718.63835000000006</v>
      </c>
      <c r="SD161" s="26"/>
      <c r="SG161" s="26" t="s">
        <v>720</v>
      </c>
      <c r="SH161" s="72">
        <f>+(+SH142+SH133+SH109+SH103+SH96+SH90+SH83+SH76+SH64+SH131+SH129+SH124+SH116+SH57+SH45+SH39+SH32+SH23+SH121+SH49)/$C$1</f>
        <v>718.63835000000006</v>
      </c>
      <c r="SI161" s="26"/>
      <c r="SL161" s="26" t="s">
        <v>720</v>
      </c>
      <c r="SM161" s="72">
        <f>+(+SM142+SM133+SM109+SM103+SM96+SM90+SM83+SM76+SM64+SM131+SM129+SM124+SM116+SM57+SM45+SM39+SM32+SM23+SM121+SM49)/$C$1</f>
        <v>718.63835000000006</v>
      </c>
      <c r="SN161" s="26"/>
      <c r="SR161" s="25" t="s">
        <v>660</v>
      </c>
      <c r="SS161">
        <v>70</v>
      </c>
      <c r="ST161" s="27">
        <v>70</v>
      </c>
      <c r="SW161" t="str">
        <f t="shared" si="305"/>
        <v>Ferry (long tail) pour Koh Jum - 45mn arrivée hôtel vers 13h30</v>
      </c>
      <c r="SX161">
        <f t="shared" si="305"/>
        <v>70</v>
      </c>
      <c r="SY161">
        <f t="shared" si="305"/>
        <v>70</v>
      </c>
      <c r="TB161" t="str">
        <f t="shared" si="306"/>
        <v>Ferry (long tail) pour Koh Jum - 45mn arrivée hôtel vers 13h30</v>
      </c>
      <c r="TC161">
        <f t="shared" si="306"/>
        <v>70</v>
      </c>
      <c r="TD161">
        <f t="shared" si="306"/>
        <v>70</v>
      </c>
      <c r="TG161" t="str">
        <f t="shared" si="307"/>
        <v>Ferry (long tail) pour Koh Jum - 45mn arrivée hôtel vers 13h30</v>
      </c>
      <c r="TH161">
        <f t="shared" si="307"/>
        <v>70</v>
      </c>
      <c r="TI161">
        <f t="shared" si="307"/>
        <v>70</v>
      </c>
    </row>
    <row r="162" spans="7:529" x14ac:dyDescent="0.25"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I162" s="27"/>
      <c r="AJ162" s="27"/>
      <c r="AK162" s="65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Y162" s="27"/>
      <c r="BZ162" s="27"/>
      <c r="DL162" s="26" t="s">
        <v>812</v>
      </c>
      <c r="DM162" s="72">
        <f>+(DN150/6)+(($DM$171)/6)+(DM157/2)</f>
        <v>3158.9448518333338</v>
      </c>
      <c r="DN162" s="65">
        <f t="shared" si="311"/>
        <v>122487.19859764769</v>
      </c>
      <c r="DQ162" s="26" t="s">
        <v>812</v>
      </c>
      <c r="DR162" s="72">
        <f>+(DS150/6)+(($DM$171)/6)+(DR157/2)</f>
        <v>2725.7901963333334</v>
      </c>
      <c r="DS162" s="65">
        <f>+DR162*$C$1</f>
        <v>105691.74859764766</v>
      </c>
      <c r="DV162" s="26" t="s">
        <v>812</v>
      </c>
      <c r="DW162" s="72">
        <f>+(DX150/6)+(($DM$171)/6)+(DW157/2)</f>
        <v>2327.0222075000001</v>
      </c>
      <c r="DX162" s="65"/>
      <c r="EA162" s="26" t="s">
        <v>812</v>
      </c>
      <c r="EB162" s="72">
        <f>+(EC150/6)+(($DM$171)/6)+(EB157/2)</f>
        <v>1928.2542186666667</v>
      </c>
      <c r="EC162" s="65"/>
      <c r="FT162" s="27"/>
      <c r="FU162" s="27"/>
      <c r="HE162" t="s">
        <v>813</v>
      </c>
      <c r="HF162" s="27">
        <v>3700</v>
      </c>
      <c r="HG162" s="27">
        <v>0</v>
      </c>
      <c r="HI162" t="str">
        <f t="shared" si="289"/>
        <v/>
      </c>
      <c r="HJ162" t="str">
        <f t="shared" si="290"/>
        <v>Lanta Miami Resort</v>
      </c>
      <c r="HK162">
        <f t="shared" si="290"/>
        <v>3700</v>
      </c>
      <c r="HL162">
        <f t="shared" si="290"/>
        <v>0</v>
      </c>
      <c r="HN162" t="str">
        <f t="shared" si="291"/>
        <v/>
      </c>
      <c r="HO162" t="str">
        <f t="shared" si="291"/>
        <v>Lanta Miami Resort</v>
      </c>
      <c r="HP162">
        <f t="shared" si="291"/>
        <v>3700</v>
      </c>
      <c r="HQ162">
        <f t="shared" si="291"/>
        <v>0</v>
      </c>
      <c r="HS162" t="str">
        <f t="shared" si="292"/>
        <v/>
      </c>
      <c r="HT162" t="str">
        <f t="shared" si="292"/>
        <v>Lanta Miami Resort</v>
      </c>
      <c r="HU162">
        <f t="shared" si="292"/>
        <v>3700</v>
      </c>
      <c r="HV162">
        <f t="shared" si="292"/>
        <v>0</v>
      </c>
      <c r="HX162" s="26" t="s">
        <v>654</v>
      </c>
      <c r="HY162" s="26"/>
      <c r="HZ162" s="72">
        <v>0</v>
      </c>
      <c r="IC162" s="26" t="s">
        <v>654</v>
      </c>
      <c r="ID162" s="26"/>
      <c r="IE162" s="72">
        <v>0</v>
      </c>
      <c r="IH162" s="26" t="s">
        <v>654</v>
      </c>
      <c r="II162" s="26"/>
      <c r="IJ162" s="72">
        <v>0</v>
      </c>
      <c r="IM162" s="26" t="s">
        <v>654</v>
      </c>
      <c r="IN162" s="26"/>
      <c r="IO162" s="72">
        <v>0</v>
      </c>
      <c r="IP162" s="27"/>
      <c r="IQ162" s="27"/>
      <c r="LT162" s="26" t="s">
        <v>747</v>
      </c>
      <c r="LU162" s="26" t="s">
        <v>748</v>
      </c>
      <c r="LV162" s="72">
        <f>+(LW152/8)+(($LV$170)/8)+(LV159/2)</f>
        <v>1756.9804774999998</v>
      </c>
      <c r="LW162" s="27">
        <f t="shared" ref="LW162:LW169" si="312">+LV162*$C$1</f>
        <v>68126.424098487769</v>
      </c>
      <c r="LZ162" s="26" t="s">
        <v>747</v>
      </c>
      <c r="MA162" s="26" t="s">
        <v>748</v>
      </c>
      <c r="MB162" s="72">
        <f>+(MC152/8)+(($LV$170)/8)+(MB159/2)</f>
        <v>1571.0571437499998</v>
      </c>
      <c r="MC162" s="27"/>
      <c r="MF162" s="26" t="s">
        <v>747</v>
      </c>
      <c r="MG162" s="26" t="s">
        <v>748</v>
      </c>
      <c r="MH162" s="72">
        <f>+(MI152/8)+(($LV$170)/8)+(MH159/2)</f>
        <v>1398.0288099999998</v>
      </c>
      <c r="MI162" s="27"/>
      <c r="ML162" s="26" t="s">
        <v>747</v>
      </c>
      <c r="MM162" s="26" t="s">
        <v>748</v>
      </c>
      <c r="MN162" s="72">
        <f>+(MO152/8)+(($LV$170)/8)+(MN159/2)</f>
        <v>1225.00047625</v>
      </c>
      <c r="MO162" s="27"/>
      <c r="RW162" s="26" t="s">
        <v>727</v>
      </c>
      <c r="RX162" s="72">
        <f>+RX151-RX161</f>
        <v>392.88486</v>
      </c>
      <c r="RY162" s="26"/>
      <c r="SB162" s="26" t="s">
        <v>727</v>
      </c>
      <c r="SC162" s="72">
        <f>+SC151-SC161</f>
        <v>392.88486</v>
      </c>
      <c r="SD162" s="26"/>
      <c r="SG162" s="26" t="s">
        <v>727</v>
      </c>
      <c r="SH162" s="72">
        <f>+SH151-SH161</f>
        <v>392.88486</v>
      </c>
      <c r="SI162" s="26"/>
      <c r="SL162" s="26" t="s">
        <v>727</v>
      </c>
      <c r="SM162" s="72">
        <f>+SM151-SM161</f>
        <v>392.88486</v>
      </c>
      <c r="SN162" s="26"/>
      <c r="SR162" s="25" t="s">
        <v>669</v>
      </c>
      <c r="SS162">
        <v>1200</v>
      </c>
      <c r="ST162" s="27"/>
      <c r="SW162" t="str">
        <f t="shared" si="305"/>
        <v>hotel friendly koh jum</v>
      </c>
      <c r="SX162">
        <f t="shared" si="305"/>
        <v>1200</v>
      </c>
      <c r="SY162">
        <f t="shared" si="305"/>
        <v>0</v>
      </c>
      <c r="TB162" t="str">
        <f t="shared" si="306"/>
        <v>hotel friendly koh jum</v>
      </c>
      <c r="TC162">
        <f t="shared" si="306"/>
        <v>1200</v>
      </c>
      <c r="TD162">
        <f t="shared" si="306"/>
        <v>0</v>
      </c>
      <c r="TG162" t="str">
        <f t="shared" si="307"/>
        <v>hotel friendly koh jum</v>
      </c>
      <c r="TH162">
        <f t="shared" si="307"/>
        <v>1200</v>
      </c>
      <c r="TI162">
        <f t="shared" si="307"/>
        <v>0</v>
      </c>
    </row>
    <row r="163" spans="7:529" x14ac:dyDescent="0.25">
      <c r="AI163" s="27"/>
      <c r="AJ163" s="27"/>
      <c r="AK163" s="65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CS163" s="27"/>
      <c r="DL163" s="26"/>
      <c r="DM163" s="72">
        <f>+(DM162*2)-DM157</f>
        <v>5250.6608186666672</v>
      </c>
      <c r="DN163" s="65">
        <f t="shared" si="311"/>
        <v>203592.89719529534</v>
      </c>
      <c r="DQ163" s="26" t="s">
        <v>806</v>
      </c>
      <c r="DR163" s="72">
        <f>+(DR162*2)-DR157</f>
        <v>4384.3515076666663</v>
      </c>
      <c r="DS163" s="65">
        <f>+DR163*$C$1</f>
        <v>170001.99719529532</v>
      </c>
      <c r="DV163" s="26" t="s">
        <v>806</v>
      </c>
      <c r="DW163" s="72">
        <f>+(DW162*2)-DW157</f>
        <v>3586.8155300000003</v>
      </c>
      <c r="DX163" s="65"/>
      <c r="EA163" s="26" t="s">
        <v>806</v>
      </c>
      <c r="EB163" s="72">
        <f>+(EB162*2)-EB157</f>
        <v>2789.2795523333334</v>
      </c>
      <c r="EC163" s="65"/>
      <c r="FU163" s="27"/>
      <c r="GL163" s="26" t="s">
        <v>797</v>
      </c>
      <c r="GM163" s="72">
        <f>+(GN153/8)+(($GM$172)/8)+(GM160/2)</f>
        <v>2459.1000062500002</v>
      </c>
      <c r="GN163" s="65">
        <f t="shared" ref="GN163:GN170" si="313">+GM163*$C$1</f>
        <v>95350.911448235755</v>
      </c>
      <c r="GQ163" s="26" t="s">
        <v>797</v>
      </c>
      <c r="GR163" s="72">
        <f>+(GS153/8)+(($GM$172)/8)+(GR160/2)</f>
        <v>2140.2679075000001</v>
      </c>
      <c r="GS163" s="65"/>
      <c r="GV163" s="26" t="s">
        <v>797</v>
      </c>
      <c r="GW163" s="72">
        <f>+(GX153/8)+(($GM$172)/8)+(GW160/2)</f>
        <v>1847.2258087499999</v>
      </c>
      <c r="GX163" s="65"/>
      <c r="HA163" s="26" t="s">
        <v>797</v>
      </c>
      <c r="HB163" s="72">
        <f>+(HC153/8)+(($GM$172)/8)+(HB160/2)</f>
        <v>1554.1837100000002</v>
      </c>
      <c r="HC163" s="65"/>
      <c r="HD163" t="s">
        <v>913</v>
      </c>
      <c r="HE163" t="s">
        <v>440</v>
      </c>
      <c r="HF163" s="27"/>
      <c r="HG163" s="27"/>
      <c r="HI163" t="str">
        <f t="shared" si="289"/>
        <v>J23</v>
      </c>
      <c r="HJ163" t="str">
        <f t="shared" si="290"/>
        <v>Activités à la carte payables à part (voir desc.)</v>
      </c>
      <c r="HK163">
        <f t="shared" si="290"/>
        <v>0</v>
      </c>
      <c r="HL163">
        <f t="shared" si="290"/>
        <v>0</v>
      </c>
      <c r="HN163" t="str">
        <f t="shared" si="291"/>
        <v>J23</v>
      </c>
      <c r="HO163" t="str">
        <f t="shared" si="291"/>
        <v>Activités à la carte payables à part (voir desc.)</v>
      </c>
      <c r="HP163">
        <f t="shared" si="291"/>
        <v>0</v>
      </c>
      <c r="HQ163">
        <f t="shared" si="291"/>
        <v>0</v>
      </c>
      <c r="HS163" t="str">
        <f t="shared" si="292"/>
        <v>J23</v>
      </c>
      <c r="HT163" t="str">
        <f t="shared" si="292"/>
        <v>Activités à la carte payables à part (voir desc.)</v>
      </c>
      <c r="HU163">
        <f t="shared" si="292"/>
        <v>0</v>
      </c>
      <c r="HV163">
        <f t="shared" si="292"/>
        <v>0</v>
      </c>
      <c r="HX163" s="26" t="s">
        <v>663</v>
      </c>
      <c r="HY163" s="26"/>
      <c r="HZ163" s="72">
        <f>+HZ162+HZ160+(HY171*HZ165)+(HY170*(HZ165/2))</f>
        <v>13766.727790000001</v>
      </c>
      <c r="IC163" s="26" t="s">
        <v>663</v>
      </c>
      <c r="ID163" s="26"/>
      <c r="IE163" s="72">
        <f>+IE162+IE160+(ID171*IE165)+(ID170*(IE165/2))</f>
        <v>11342.77727</v>
      </c>
      <c r="IH163" s="26" t="s">
        <v>663</v>
      </c>
      <c r="II163" s="26"/>
      <c r="IJ163" s="72">
        <f>+IJ162+IJ160+(II171*IJ165)+(II170*(IJ165/2))</f>
        <v>8944.616750000001</v>
      </c>
      <c r="IM163" s="26" t="s">
        <v>663</v>
      </c>
      <c r="IN163" s="26"/>
      <c r="IO163" s="72">
        <f>+IO162+IO160+(IN171*IO165)+(IN170*(IO165/2))</f>
        <v>6546.4562300000007</v>
      </c>
      <c r="LT163" s="26"/>
      <c r="LU163" s="26" t="s">
        <v>754</v>
      </c>
      <c r="LV163" s="72">
        <f>+(LV162*2)-LV159</f>
        <v>2939.4887049999998</v>
      </c>
      <c r="LW163" s="27">
        <f t="shared" si="312"/>
        <v>113977.84819697555</v>
      </c>
      <c r="LZ163" s="26"/>
      <c r="MA163" s="26" t="s">
        <v>754</v>
      </c>
      <c r="MB163" s="72">
        <f>+(MB162*2)-MB159</f>
        <v>2567.6420374999998</v>
      </c>
      <c r="MC163" s="27"/>
      <c r="MF163" s="26"/>
      <c r="MG163" s="26" t="s">
        <v>754</v>
      </c>
      <c r="MH163" s="72">
        <f>+(MH162*2)-MH159</f>
        <v>2221.5853699999998</v>
      </c>
      <c r="MI163" s="27"/>
      <c r="ML163" s="26"/>
      <c r="MM163" s="26" t="s">
        <v>754</v>
      </c>
      <c r="MN163" s="72">
        <f>+(MN162*2)-MN159</f>
        <v>1875.5287025</v>
      </c>
      <c r="MO163" s="27"/>
      <c r="MQ163" s="26" t="s">
        <v>747</v>
      </c>
      <c r="MR163" s="26" t="s">
        <v>748</v>
      </c>
      <c r="MS163" s="72">
        <f>+(MS164/2)+(MS160/2)</f>
        <v>2228.5631962500001</v>
      </c>
      <c r="MT163" s="27">
        <f>+MS163</f>
        <v>2228.5631962500001</v>
      </c>
      <c r="MW163" s="26" t="s">
        <v>747</v>
      </c>
      <c r="MX163" s="26" t="s">
        <v>748</v>
      </c>
      <c r="MY163" s="72">
        <f>+(MZ153/8)+(($MS$174)/8)+(MY160/2)</f>
        <v>1935.295435</v>
      </c>
      <c r="MZ163" s="27"/>
      <c r="NC163" s="26" t="s">
        <v>747</v>
      </c>
      <c r="ND163" s="26" t="s">
        <v>748</v>
      </c>
      <c r="NE163" s="72">
        <f>+(NF153/8)+(($MS$174)/8)+(NE160/2)</f>
        <v>1675.8770487499999</v>
      </c>
      <c r="NF163" s="27"/>
      <c r="NI163" s="26" t="s">
        <v>747</v>
      </c>
      <c r="NJ163" s="26" t="s">
        <v>748</v>
      </c>
      <c r="NK163" s="72">
        <f>+(NL153/8)+(($MS$174)/8)+(NK160/2)</f>
        <v>1416.942225</v>
      </c>
      <c r="NL163" s="27"/>
      <c r="SR163" s="25" t="s">
        <v>494</v>
      </c>
      <c r="ST163" s="27"/>
      <c r="SW163" t="str">
        <f t="shared" si="305"/>
        <v>déjeuner hôtel</v>
      </c>
      <c r="SX163">
        <f t="shared" si="305"/>
        <v>0</v>
      </c>
      <c r="SY163">
        <f t="shared" si="305"/>
        <v>0</v>
      </c>
      <c r="TB163" t="str">
        <f t="shared" si="306"/>
        <v>déjeuner hôtel</v>
      </c>
      <c r="TC163">
        <f t="shared" si="306"/>
        <v>0</v>
      </c>
      <c r="TD163">
        <f t="shared" si="306"/>
        <v>0</v>
      </c>
      <c r="TG163" t="str">
        <f t="shared" si="307"/>
        <v>déjeuner hôtel</v>
      </c>
      <c r="TH163">
        <f t="shared" si="307"/>
        <v>0</v>
      </c>
      <c r="TI163">
        <f t="shared" si="307"/>
        <v>0</v>
      </c>
    </row>
    <row r="164" spans="7:529" x14ac:dyDescent="0.25">
      <c r="AI164" s="27"/>
      <c r="AJ164" s="27"/>
      <c r="AK164" s="65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Y164" s="27"/>
      <c r="CS164" s="27"/>
      <c r="CT164" s="27"/>
      <c r="DL164" s="26" t="s">
        <v>821</v>
      </c>
      <c r="DM164" s="72">
        <f>+(DN150/4)+(($DM$170)/4)+(DM157/2)</f>
        <v>4471.6100565000006</v>
      </c>
      <c r="DN164" s="65">
        <f t="shared" si="311"/>
        <v>173385.42289647151</v>
      </c>
      <c r="DQ164" s="26" t="s">
        <v>821</v>
      </c>
      <c r="DR164" s="72">
        <f>+(DS150/4)+(($DM$170)/4)+(DR157/2)</f>
        <v>3821.8780732499999</v>
      </c>
      <c r="DS164" s="65"/>
      <c r="DV164" s="26" t="s">
        <v>821</v>
      </c>
      <c r="DW164" s="72">
        <f>+(DX150/4)+(($DM$170)/4)+(DW157/2)</f>
        <v>3223.7260900000001</v>
      </c>
      <c r="DX164" s="65">
        <f>+DW164*$C$1</f>
        <v>124999.07289647149</v>
      </c>
      <c r="EA164" s="26" t="s">
        <v>821</v>
      </c>
      <c r="EB164" s="72">
        <f>+(EC150/4)+(($DM$170)/4)+(EB157/2)</f>
        <v>2625.5741067500003</v>
      </c>
      <c r="EC164" s="65"/>
      <c r="GL164" s="26" t="s">
        <v>806</v>
      </c>
      <c r="GM164" s="72">
        <f>+(GM163*2)-GM160</f>
        <v>3973.1254625000001</v>
      </c>
      <c r="GN164" s="65">
        <f t="shared" si="313"/>
        <v>154056.82289647151</v>
      </c>
      <c r="GQ164" s="26" t="s">
        <v>806</v>
      </c>
      <c r="GR164" s="72">
        <f>+(GR163*2)-GR160</f>
        <v>3335.4612649999999</v>
      </c>
      <c r="GS164" s="65"/>
      <c r="GV164" s="26" t="s">
        <v>806</v>
      </c>
      <c r="GW164" s="72">
        <f>+(GW163*2)-GW160</f>
        <v>2749.3770674999996</v>
      </c>
      <c r="GX164" s="65"/>
      <c r="HA164" s="26" t="s">
        <v>806</v>
      </c>
      <c r="HB164" s="72">
        <f>+(HB163*2)-HB160</f>
        <v>2163.2928700000002</v>
      </c>
      <c r="HC164" s="65"/>
      <c r="HE164" t="s">
        <v>448</v>
      </c>
      <c r="HG164" s="27">
        <v>0</v>
      </c>
      <c r="HI164" t="str">
        <f t="shared" si="289"/>
        <v/>
      </c>
      <c r="HJ164" t="str">
        <f t="shared" si="290"/>
        <v>Déjeuner à l'hôtel</v>
      </c>
      <c r="HK164">
        <f t="shared" si="290"/>
        <v>0</v>
      </c>
      <c r="HL164">
        <f t="shared" si="290"/>
        <v>0</v>
      </c>
      <c r="HN164" t="str">
        <f t="shared" si="291"/>
        <v/>
      </c>
      <c r="HO164" t="str">
        <f t="shared" si="291"/>
        <v>Déjeuner à l'hôtel</v>
      </c>
      <c r="HP164">
        <f t="shared" si="291"/>
        <v>0</v>
      </c>
      <c r="HQ164">
        <f t="shared" si="291"/>
        <v>0</v>
      </c>
      <c r="HS164" t="str">
        <f t="shared" si="292"/>
        <v/>
      </c>
      <c r="HT164" t="str">
        <f t="shared" si="292"/>
        <v>Déjeuner à l'hôtel</v>
      </c>
      <c r="HU164">
        <f t="shared" si="292"/>
        <v>0</v>
      </c>
      <c r="HV164">
        <f t="shared" si="292"/>
        <v>0</v>
      </c>
      <c r="HX164" s="26" t="s">
        <v>672</v>
      </c>
      <c r="HY164" s="26"/>
      <c r="HZ164" s="72">
        <v>25</v>
      </c>
      <c r="IC164" s="26" t="s">
        <v>672</v>
      </c>
      <c r="ID164" s="26"/>
      <c r="IE164" s="72">
        <v>25</v>
      </c>
      <c r="IH164" s="26" t="s">
        <v>672</v>
      </c>
      <c r="II164" s="26"/>
      <c r="IJ164" s="72">
        <v>25</v>
      </c>
      <c r="IM164" s="26" t="s">
        <v>672</v>
      </c>
      <c r="IN164" s="26"/>
      <c r="IO164" s="72">
        <v>25</v>
      </c>
      <c r="LT164" s="26" t="s">
        <v>760</v>
      </c>
      <c r="LU164" s="26" t="s">
        <v>748</v>
      </c>
      <c r="LV164" s="72">
        <f>+(LW152/6)+(($LV$170)/6)+(LV159/2)</f>
        <v>2246.8952616666666</v>
      </c>
      <c r="LW164" s="27">
        <f t="shared" si="312"/>
        <v>87122.73213131704</v>
      </c>
      <c r="LZ164" s="26" t="s">
        <v>760</v>
      </c>
      <c r="MA164" s="26" t="s">
        <v>748</v>
      </c>
      <c r="MB164" s="72">
        <f>+(MC152/6)+(($LV$170)/6)+(MB159/2)</f>
        <v>1998.9974833333335</v>
      </c>
      <c r="MC164" s="27">
        <f>+MB164*$C$1</f>
        <v>77510.565464650383</v>
      </c>
      <c r="MF164" s="26" t="s">
        <v>760</v>
      </c>
      <c r="MG164" s="26" t="s">
        <v>748</v>
      </c>
      <c r="MH164" s="72">
        <f>+(MI152/6)+(($LV$170)/6)+(MH159/2)</f>
        <v>1768.2930383333332</v>
      </c>
      <c r="MI164" s="27"/>
      <c r="ML164" s="26" t="s">
        <v>760</v>
      </c>
      <c r="MM164" s="26" t="s">
        <v>748</v>
      </c>
      <c r="MN164" s="72">
        <f>+(MO152/6)+(($LV$170)/6)+(MN159/2)</f>
        <v>1537.5885933333334</v>
      </c>
      <c r="MO164" s="27"/>
      <c r="MQ164" s="26"/>
      <c r="MR164" s="26" t="s">
        <v>754</v>
      </c>
      <c r="MS164" s="72">
        <f>+(MT157/MT155)*2</f>
        <v>3770.5708024999999</v>
      </c>
      <c r="MT164" s="27">
        <f>+MS164</f>
        <v>3770.5708024999999</v>
      </c>
      <c r="MW164" s="26"/>
      <c r="MX164" s="26" t="s">
        <v>754</v>
      </c>
      <c r="MY164" s="72">
        <f>+(MY163*2)-MY160</f>
        <v>3184.0352800000001</v>
      </c>
      <c r="MZ164" s="27"/>
      <c r="NC164" s="26"/>
      <c r="ND164" s="26" t="s">
        <v>754</v>
      </c>
      <c r="NE164" s="72">
        <f>+(NE163*2)-NE160</f>
        <v>2665.1985074999998</v>
      </c>
      <c r="NF164" s="27"/>
      <c r="NI164" s="26"/>
      <c r="NJ164" s="26" t="s">
        <v>754</v>
      </c>
      <c r="NK164" s="72">
        <f>+(NK163*2)-NK160</f>
        <v>2147.3288600000001</v>
      </c>
      <c r="NL164" s="27"/>
      <c r="RW164" s="26" t="s">
        <v>747</v>
      </c>
      <c r="RX164" s="26" t="s">
        <v>748</v>
      </c>
      <c r="RY164" s="72">
        <f>+(RY165/2)+(RX161/2)</f>
        <v>1966.9010800000001</v>
      </c>
      <c r="RZ164">
        <f>+(RY158/RY156)+(RX161/2)</f>
        <v>1966.9010800000001</v>
      </c>
      <c r="SB164" s="26" t="s">
        <v>747</v>
      </c>
      <c r="SC164" s="26" t="s">
        <v>748</v>
      </c>
      <c r="SD164" s="72">
        <f>+(SD154/8)+(($RY$172/8)+(SC161/2))</f>
        <v>1793.8500712500002</v>
      </c>
      <c r="SG164" s="26" t="s">
        <v>747</v>
      </c>
      <c r="SH164" s="26" t="s">
        <v>748</v>
      </c>
      <c r="SI164" s="72">
        <f>+(SI154/8)+(($RY$172/8)+(SH161/2))</f>
        <v>1605.7990625000002</v>
      </c>
      <c r="SL164" s="26" t="s">
        <v>747</v>
      </c>
      <c r="SM164" s="26" t="s">
        <v>748</v>
      </c>
      <c r="SN164" s="72">
        <f>+(SN154/8)+(($RY$172/8)+(SM161/2))</f>
        <v>1417.7480537500001</v>
      </c>
      <c r="SR164" s="25" t="s">
        <v>685</v>
      </c>
      <c r="ST164" s="27"/>
      <c r="SW164" t="str">
        <f t="shared" si="305"/>
        <v>dîner hôtel</v>
      </c>
      <c r="SX164">
        <f t="shared" si="305"/>
        <v>0</v>
      </c>
      <c r="SY164">
        <f t="shared" si="305"/>
        <v>0</v>
      </c>
      <c r="TB164" t="str">
        <f t="shared" si="306"/>
        <v>dîner hôtel</v>
      </c>
      <c r="TC164">
        <f t="shared" si="306"/>
        <v>0</v>
      </c>
      <c r="TD164">
        <f t="shared" si="306"/>
        <v>0</v>
      </c>
      <c r="TG164" t="str">
        <f t="shared" si="307"/>
        <v>dîner hôtel</v>
      </c>
      <c r="TH164">
        <f t="shared" si="307"/>
        <v>0</v>
      </c>
      <c r="TI164">
        <f t="shared" si="307"/>
        <v>0</v>
      </c>
    </row>
    <row r="165" spans="7:529" x14ac:dyDescent="0.25">
      <c r="AI165" s="27"/>
      <c r="AJ165" s="27"/>
      <c r="AK165" s="65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Y165" s="27"/>
      <c r="BZ165" s="27"/>
      <c r="CT165" s="27"/>
      <c r="DL165" s="26"/>
      <c r="DM165" s="72">
        <f>+(DM164*2)-DM157</f>
        <v>7875.9912280000008</v>
      </c>
      <c r="DN165" s="65">
        <f t="shared" si="311"/>
        <v>305389.34579294303</v>
      </c>
      <c r="DQ165" s="26" t="s">
        <v>806</v>
      </c>
      <c r="DR165" s="72">
        <f>+(DR164*2)-DR157</f>
        <v>6576.5272614999994</v>
      </c>
      <c r="DS165" s="65"/>
      <c r="DV165" s="26" t="s">
        <v>806</v>
      </c>
      <c r="DW165" s="72">
        <f>+(DW164*2)-DW157</f>
        <v>5380.2232949999998</v>
      </c>
      <c r="DX165" s="65">
        <f>+DW165*$C$1</f>
        <v>208616.64579294299</v>
      </c>
      <c r="EA165" s="26" t="s">
        <v>806</v>
      </c>
      <c r="EB165" s="72">
        <f>+(EB164*2)-EB157</f>
        <v>4183.9193285000001</v>
      </c>
      <c r="EC165" s="65"/>
      <c r="GL165" s="26" t="s">
        <v>812</v>
      </c>
      <c r="GM165" s="72">
        <f>+(GN153/6)+(($GM$172)/6)+(GM160/2)</f>
        <v>3121.2875833333337</v>
      </c>
      <c r="GN165" s="65">
        <f t="shared" si="313"/>
        <v>121027.04859764768</v>
      </c>
      <c r="GQ165" s="26" t="s">
        <v>812</v>
      </c>
      <c r="GR165" s="72">
        <f>+(GS153/6)+(($GM$172)/6)+(GR160/2)</f>
        <v>2696.1781183333337</v>
      </c>
      <c r="GS165" s="65">
        <f>+GR165*$C$1</f>
        <v>104543.54859764768</v>
      </c>
      <c r="GV165" s="26" t="s">
        <v>812</v>
      </c>
      <c r="GW165" s="72">
        <f>+(GX153/6)+(($GM$172)/6)+(GW160/2)</f>
        <v>2305.45532</v>
      </c>
      <c r="GX165" s="65"/>
      <c r="HA165" s="26" t="s">
        <v>812</v>
      </c>
      <c r="HB165" s="72">
        <f>+(HC153/6)+(($GM$172)/6)+(HB160/2)</f>
        <v>1914.7325216666668</v>
      </c>
      <c r="HC165" s="65"/>
      <c r="HE165" t="s">
        <v>355</v>
      </c>
      <c r="HF165" s="27"/>
      <c r="HG165" s="27">
        <v>0</v>
      </c>
      <c r="HI165" t="str">
        <f t="shared" si="289"/>
        <v/>
      </c>
      <c r="HJ165" t="str">
        <f t="shared" si="290"/>
        <v>Dîner le soir à l'hôtel ou à proximité</v>
      </c>
      <c r="HK165">
        <f t="shared" si="290"/>
        <v>0</v>
      </c>
      <c r="HL165">
        <f t="shared" si="290"/>
        <v>0</v>
      </c>
      <c r="HN165" t="str">
        <f t="shared" si="291"/>
        <v/>
      </c>
      <c r="HO165" t="str">
        <f t="shared" si="291"/>
        <v>Dîner le soir à l'hôtel ou à proximité</v>
      </c>
      <c r="HP165">
        <f t="shared" si="291"/>
        <v>0</v>
      </c>
      <c r="HQ165">
        <f t="shared" si="291"/>
        <v>0</v>
      </c>
      <c r="HS165" t="str">
        <f t="shared" si="292"/>
        <v/>
      </c>
      <c r="HT165" t="str">
        <f t="shared" si="292"/>
        <v>Dîner le soir à l'hôtel ou à proximité</v>
      </c>
      <c r="HU165">
        <f t="shared" si="292"/>
        <v>0</v>
      </c>
      <c r="HV165">
        <f t="shared" si="292"/>
        <v>0</v>
      </c>
      <c r="HX165" s="26" t="s">
        <v>681</v>
      </c>
      <c r="HY165" s="26"/>
      <c r="HZ165" s="26">
        <v>8</v>
      </c>
      <c r="IC165" s="26" t="s">
        <v>681</v>
      </c>
      <c r="ID165" s="26"/>
      <c r="IE165" s="26">
        <v>6</v>
      </c>
      <c r="IF165" s="27"/>
      <c r="IH165" s="26" t="s">
        <v>681</v>
      </c>
      <c r="II165" s="26"/>
      <c r="IJ165" s="26">
        <v>4</v>
      </c>
      <c r="IM165" s="26" t="s">
        <v>681</v>
      </c>
      <c r="IN165" s="26"/>
      <c r="IO165" s="26">
        <v>2</v>
      </c>
      <c r="IP165" s="27"/>
      <c r="LT165" s="26"/>
      <c r="LU165" s="26" t="s">
        <v>754</v>
      </c>
      <c r="LV165" s="72">
        <f>+(LV164*2)-LV159</f>
        <v>3919.3182733333333</v>
      </c>
      <c r="LW165" s="27">
        <f t="shared" si="312"/>
        <v>151970.46426263408</v>
      </c>
      <c r="LZ165" s="26"/>
      <c r="MA165" s="26" t="s">
        <v>754</v>
      </c>
      <c r="MB165" s="72">
        <f>+(MB164*2)-MB159</f>
        <v>3423.5227166666673</v>
      </c>
      <c r="MC165" s="27">
        <f>+MB165*$C$1</f>
        <v>132746.13092930079</v>
      </c>
      <c r="MF165" s="26"/>
      <c r="MG165" s="26" t="s">
        <v>754</v>
      </c>
      <c r="MH165" s="72">
        <f>+(MH164*2)-MH159</f>
        <v>2962.1138266666667</v>
      </c>
      <c r="MI165" s="27"/>
      <c r="ML165" s="26"/>
      <c r="MM165" s="26" t="s">
        <v>754</v>
      </c>
      <c r="MN165" s="72">
        <f>+(MN164*2)-MN159</f>
        <v>2500.704936666667</v>
      </c>
      <c r="MO165" s="27"/>
      <c r="MQ165" s="26" t="s">
        <v>760</v>
      </c>
      <c r="MR165" s="26" t="s">
        <v>748</v>
      </c>
      <c r="MS165" s="72">
        <f>+(MT153/6)+(($MS$173)/6)+(MS160/2)</f>
        <v>2856.9916633333332</v>
      </c>
      <c r="MT165" s="27"/>
      <c r="MW165" s="26" t="s">
        <v>760</v>
      </c>
      <c r="MX165" s="26" t="s">
        <v>748</v>
      </c>
      <c r="MY165" s="72">
        <f>+(MY166/2)+(MY160/2)</f>
        <v>2465.9679816666667</v>
      </c>
      <c r="MZ165" s="27">
        <f>+MY165</f>
        <v>2465.9679816666667</v>
      </c>
      <c r="NC165" s="26" t="s">
        <v>760</v>
      </c>
      <c r="ND165" s="26" t="s">
        <v>748</v>
      </c>
      <c r="NE165" s="72">
        <f>+(NF153/6)+(($MS$173)/6)+(NE160/2)</f>
        <v>2120.0767999999998</v>
      </c>
      <c r="NF165" s="27"/>
      <c r="NI165" s="26" t="s">
        <v>760</v>
      </c>
      <c r="NJ165" s="26" t="s">
        <v>748</v>
      </c>
      <c r="NK165" s="72">
        <f>+(NL153/6)+(($MS$173)/6)+(NK160/2)</f>
        <v>1774.8303683333334</v>
      </c>
      <c r="NL165" s="27"/>
      <c r="RW165" s="26"/>
      <c r="RX165" s="26" t="s">
        <v>754</v>
      </c>
      <c r="RY165" s="72">
        <f>+(RX162*2)+RX161+((RY157/RY156)*2)+((RY151/RY156)*2)</f>
        <v>3215.16381</v>
      </c>
      <c r="RZ165">
        <f>+(RY158/RY156)*2</f>
        <v>3215.16381</v>
      </c>
      <c r="SB165" s="26"/>
      <c r="SC165" s="26" t="s">
        <v>754</v>
      </c>
      <c r="SD165" s="72">
        <f>+(SD164*2)-SC161</f>
        <v>2869.0617925000001</v>
      </c>
      <c r="SG165" s="26"/>
      <c r="SH165" s="26" t="s">
        <v>754</v>
      </c>
      <c r="SI165" s="72">
        <f>+(SI164*2)-SH161</f>
        <v>2492.9597750000003</v>
      </c>
      <c r="SL165" s="26"/>
      <c r="SM165" s="26" t="s">
        <v>754</v>
      </c>
      <c r="SN165" s="72">
        <f>+(SN164*2)-SM161</f>
        <v>2116.8577574999999</v>
      </c>
      <c r="SQ165" t="s">
        <v>919</v>
      </c>
      <c r="SR165" s="25" t="s">
        <v>669</v>
      </c>
      <c r="SS165">
        <v>1200</v>
      </c>
      <c r="ST165" s="27"/>
      <c r="SV165" t="s">
        <v>919</v>
      </c>
      <c r="SW165" t="str">
        <f t="shared" si="305"/>
        <v>hotel friendly koh jum</v>
      </c>
      <c r="SX165">
        <f t="shared" si="305"/>
        <v>1200</v>
      </c>
      <c r="SY165">
        <f t="shared" si="305"/>
        <v>0</v>
      </c>
      <c r="TA165" t="s">
        <v>919</v>
      </c>
      <c r="TB165" t="str">
        <f t="shared" si="306"/>
        <v>hotel friendly koh jum</v>
      </c>
      <c r="TC165">
        <f t="shared" si="306"/>
        <v>1200</v>
      </c>
      <c r="TD165">
        <f t="shared" si="306"/>
        <v>0</v>
      </c>
      <c r="TF165" t="s">
        <v>919</v>
      </c>
      <c r="TG165" t="str">
        <f t="shared" si="307"/>
        <v>hotel friendly koh jum</v>
      </c>
      <c r="TH165">
        <f t="shared" si="307"/>
        <v>1200</v>
      </c>
      <c r="TI165">
        <f t="shared" si="307"/>
        <v>0</v>
      </c>
    </row>
    <row r="166" spans="7:529" x14ac:dyDescent="0.25">
      <c r="AI166" s="27"/>
      <c r="AJ166" s="27"/>
      <c r="AK166" s="65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H166" s="65"/>
      <c r="BI166" s="27"/>
      <c r="BZ166" s="27"/>
      <c r="CS166" s="27"/>
      <c r="DL166" s="26" t="s">
        <v>827</v>
      </c>
      <c r="DM166" s="72">
        <f>+(DN150/2)+(($DM$169)/2)+(DM157/2)</f>
        <v>8409.605670500001</v>
      </c>
      <c r="DN166" s="65">
        <f t="shared" si="311"/>
        <v>326080.09579294303</v>
      </c>
      <c r="DQ166" s="26" t="s">
        <v>827</v>
      </c>
      <c r="DR166" s="72">
        <f>+(DS150/2)+(($DM$169)/2)+(DR157/2)</f>
        <v>7110.1417040000006</v>
      </c>
      <c r="DS166" s="65"/>
      <c r="DV166" s="26" t="s">
        <v>827</v>
      </c>
      <c r="DW166" s="72">
        <f>+(DX150/2)+(($DM$169)/2)+(DW157/2)</f>
        <v>5913.8377375</v>
      </c>
      <c r="DX166" s="65"/>
      <c r="EA166" s="26" t="s">
        <v>827</v>
      </c>
      <c r="EB166" s="72">
        <f>+(EC150/2)+(($DM$169)/2)+(EB157/2)</f>
        <v>4717.5337710000003</v>
      </c>
      <c r="EC166" s="65">
        <f>+EB166*$C$1</f>
        <v>182921.04579294301</v>
      </c>
      <c r="GL166" s="26" t="s">
        <v>806</v>
      </c>
      <c r="GM166" s="72">
        <f>+(GM165*2)-GM160</f>
        <v>5297.5006166666672</v>
      </c>
      <c r="GN166" s="65">
        <f t="shared" si="313"/>
        <v>205409.09719529536</v>
      </c>
      <c r="GQ166" s="26" t="s">
        <v>806</v>
      </c>
      <c r="GR166" s="72">
        <f>+(GR165*2)-GR160</f>
        <v>4447.2816866666672</v>
      </c>
      <c r="GS166" s="65">
        <f>+GR166*$C$1</f>
        <v>172442.09719529536</v>
      </c>
      <c r="GV166" s="26" t="s">
        <v>806</v>
      </c>
      <c r="GW166" s="72">
        <f>+(GW165*2)-GW160</f>
        <v>3665.8360899999998</v>
      </c>
      <c r="GX166" s="65"/>
      <c r="HA166" s="26" t="s">
        <v>806</v>
      </c>
      <c r="HB166" s="72">
        <f>+(HB165*2)-HB160</f>
        <v>2884.3904933333333</v>
      </c>
      <c r="HC166" s="65"/>
      <c r="HE166" t="s">
        <v>813</v>
      </c>
      <c r="HF166" s="27">
        <v>3700</v>
      </c>
      <c r="HG166" s="27">
        <v>0</v>
      </c>
      <c r="HI166" t="str">
        <f t="shared" si="289"/>
        <v/>
      </c>
      <c r="HJ166" t="str">
        <f t="shared" si="290"/>
        <v>Lanta Miami Resort</v>
      </c>
      <c r="HK166">
        <f t="shared" si="290"/>
        <v>3700</v>
      </c>
      <c r="HL166">
        <f t="shared" si="290"/>
        <v>0</v>
      </c>
      <c r="HN166" t="str">
        <f t="shared" si="291"/>
        <v/>
      </c>
      <c r="HO166" t="str">
        <f t="shared" si="291"/>
        <v>Lanta Miami Resort</v>
      </c>
      <c r="HP166">
        <f t="shared" si="291"/>
        <v>3700</v>
      </c>
      <c r="HQ166">
        <f t="shared" si="291"/>
        <v>0</v>
      </c>
      <c r="HS166" t="str">
        <f t="shared" si="292"/>
        <v/>
      </c>
      <c r="HT166" t="str">
        <f t="shared" si="292"/>
        <v>Lanta Miami Resort</v>
      </c>
      <c r="HU166">
        <f t="shared" si="292"/>
        <v>3700</v>
      </c>
      <c r="HV166">
        <f t="shared" si="292"/>
        <v>0</v>
      </c>
      <c r="HX166" s="26" t="s">
        <v>689</v>
      </c>
      <c r="HY166" s="26"/>
      <c r="HZ166" s="72">
        <f>+HZ165*HZ164*26</f>
        <v>5200</v>
      </c>
      <c r="IC166" s="26" t="s">
        <v>689</v>
      </c>
      <c r="ID166" s="26"/>
      <c r="IE166" s="72">
        <f>+IE165*IE164*22</f>
        <v>3300</v>
      </c>
      <c r="IH166" s="26" t="s">
        <v>689</v>
      </c>
      <c r="II166" s="26"/>
      <c r="IJ166" s="72">
        <f>+IJ165*IJ164*22</f>
        <v>2200</v>
      </c>
      <c r="IM166" s="26" t="s">
        <v>689</v>
      </c>
      <c r="IN166" s="26"/>
      <c r="IO166" s="72">
        <f>+IO165*IO164*22</f>
        <v>1100</v>
      </c>
      <c r="LT166" s="26" t="s">
        <v>769</v>
      </c>
      <c r="LU166" s="26" t="s">
        <v>748</v>
      </c>
      <c r="LV166" s="72">
        <f>+(LW152/4)+(($LV$170)/4)+(LV159/2)</f>
        <v>3226.7248299999997</v>
      </c>
      <c r="LW166" s="27">
        <f t="shared" si="312"/>
        <v>125115.34819697555</v>
      </c>
      <c r="LZ166" s="26" t="s">
        <v>769</v>
      </c>
      <c r="MA166" s="26" t="s">
        <v>748</v>
      </c>
      <c r="MB166" s="72">
        <f>+(MC152/4)+(($LV$170)/4)+(MB159/2)</f>
        <v>2854.8781624999997</v>
      </c>
      <c r="MC166" s="27"/>
      <c r="MF166" s="26" t="s">
        <v>769</v>
      </c>
      <c r="MG166" s="26" t="s">
        <v>748</v>
      </c>
      <c r="MH166" s="72">
        <f>+(MI152/4)+(($LV$170)/4)+(MH159/2)</f>
        <v>2508.8214949999997</v>
      </c>
      <c r="MI166" s="27">
        <f>+MH166*$C$1</f>
        <v>97278.848196975552</v>
      </c>
      <c r="ML166" s="26" t="s">
        <v>769</v>
      </c>
      <c r="MM166" s="26" t="s">
        <v>748</v>
      </c>
      <c r="MN166" s="72">
        <f>+(MO152/4)+(($LV$170)/4)+(MN159/2)</f>
        <v>2162.7648275000001</v>
      </c>
      <c r="MO166" s="27"/>
      <c r="MQ166" s="26"/>
      <c r="MR166" s="26" t="s">
        <v>754</v>
      </c>
      <c r="MS166" s="72">
        <f>+(MS165*2)-MS160</f>
        <v>5027.4277366666665</v>
      </c>
      <c r="MT166" s="27"/>
      <c r="MW166" s="26"/>
      <c r="MX166" s="26" t="s">
        <v>754</v>
      </c>
      <c r="MY166" s="72">
        <f>+(MZ157/MZ155)*2</f>
        <v>4245.3803733333334</v>
      </c>
      <c r="MZ166" s="27">
        <f>+MY166</f>
        <v>4245.3803733333334</v>
      </c>
      <c r="NC166" s="26"/>
      <c r="ND166" s="26" t="s">
        <v>754</v>
      </c>
      <c r="NE166" s="72">
        <f>+(NE165*2)-NE160</f>
        <v>3553.5980099999997</v>
      </c>
      <c r="NF166" s="27"/>
      <c r="NI166" s="26"/>
      <c r="NJ166" s="26" t="s">
        <v>754</v>
      </c>
      <c r="NK166" s="72">
        <f>+(NK165*2)-NK160</f>
        <v>2863.1051466666668</v>
      </c>
      <c r="NL166" s="27"/>
      <c r="RW166" s="26" t="s">
        <v>760</v>
      </c>
      <c r="RX166" s="26" t="s">
        <v>748</v>
      </c>
      <c r="RY166" s="72">
        <f>+(RY154/6)+(($RY$172)/6)+(RX161/2)</f>
        <v>2522.7617150000001</v>
      </c>
      <c r="SB166" s="26" t="s">
        <v>760</v>
      </c>
      <c r="SC166" s="26" t="s">
        <v>748</v>
      </c>
      <c r="SD166" s="72">
        <f>+(SD167/2)+(SC161/2)</f>
        <v>2252.0270366666668</v>
      </c>
      <c r="SE166" s="27">
        <f>+SD166</f>
        <v>2252.0270366666668</v>
      </c>
      <c r="SG166" s="26" t="s">
        <v>760</v>
      </c>
      <c r="SH166" s="26" t="s">
        <v>748</v>
      </c>
      <c r="SI166" s="72">
        <f>+(SI154/6)+(($RY$172)/6)+(SH161/2)</f>
        <v>2021.2923583333336</v>
      </c>
      <c r="SL166" s="26" t="s">
        <v>760</v>
      </c>
      <c r="SM166" s="26" t="s">
        <v>748</v>
      </c>
      <c r="SN166" s="72">
        <f>+(SN154/6)+(($RY$172)/6)+(SM161/2)</f>
        <v>1770.5576800000003</v>
      </c>
      <c r="SR166" s="25" t="s">
        <v>494</v>
      </c>
      <c r="ST166" s="27"/>
      <c r="SW166" t="str">
        <f t="shared" si="305"/>
        <v>déjeuner hôtel</v>
      </c>
      <c r="SX166">
        <f t="shared" si="305"/>
        <v>0</v>
      </c>
      <c r="SY166">
        <f t="shared" si="305"/>
        <v>0</v>
      </c>
      <c r="TB166" t="str">
        <f t="shared" si="306"/>
        <v>déjeuner hôtel</v>
      </c>
      <c r="TC166">
        <f t="shared" si="306"/>
        <v>0</v>
      </c>
      <c r="TD166">
        <f t="shared" si="306"/>
        <v>0</v>
      </c>
      <c r="TG166" t="str">
        <f t="shared" si="307"/>
        <v>déjeuner hôtel</v>
      </c>
      <c r="TH166">
        <f t="shared" si="307"/>
        <v>0</v>
      </c>
      <c r="TI166">
        <f t="shared" si="307"/>
        <v>0</v>
      </c>
    </row>
    <row r="167" spans="7:529" x14ac:dyDescent="0.25">
      <c r="AI167" s="27"/>
      <c r="AK167" s="25"/>
      <c r="BH167" s="65"/>
      <c r="BI167" s="27"/>
      <c r="BY167" s="27"/>
      <c r="CS167" s="27"/>
      <c r="CT167" s="27"/>
      <c r="DL167" s="26"/>
      <c r="DM167" s="72">
        <f>+(DM166*2)-DM157</f>
        <v>15751.982456000002</v>
      </c>
      <c r="DN167" s="65">
        <f t="shared" si="311"/>
        <v>610778.69158588606</v>
      </c>
      <c r="DQ167" s="26" t="s">
        <v>806</v>
      </c>
      <c r="DR167" s="72">
        <f>+(DR166*2)-DR157</f>
        <v>13153.054523000001</v>
      </c>
      <c r="DS167" s="65"/>
      <c r="DV167" s="26" t="s">
        <v>806</v>
      </c>
      <c r="DW167" s="72">
        <f>+(DW166*2)-DW157</f>
        <v>10760.44659</v>
      </c>
      <c r="DX167" s="65"/>
      <c r="EA167" s="26" t="s">
        <v>806</v>
      </c>
      <c r="EB167" s="72">
        <f>+(EB166*2)-EB157</f>
        <v>8367.8386570000002</v>
      </c>
      <c r="EC167" s="65">
        <f>+EB167*$C$1</f>
        <v>324460.59158588602</v>
      </c>
      <c r="GL167" s="26" t="s">
        <v>821</v>
      </c>
      <c r="GM167" s="72">
        <f>+(GN153/4)+(($GM$172)/4)+(GM160/2)</f>
        <v>4445.6627374999998</v>
      </c>
      <c r="GN167" s="65">
        <f t="shared" si="313"/>
        <v>172379.32289647148</v>
      </c>
      <c r="GQ167" s="26" t="s">
        <v>821</v>
      </c>
      <c r="GR167" s="72">
        <f>+(GS153/4)+(($GM$172)/4)+(GR160/2)</f>
        <v>3807.99854</v>
      </c>
      <c r="GS167" s="65"/>
      <c r="GV167" s="26" t="s">
        <v>821</v>
      </c>
      <c r="GW167" s="72">
        <f>+(GX153/4)+(($GM$172)/4)+(GW160/2)</f>
        <v>3221.9143425000002</v>
      </c>
      <c r="GX167" s="65">
        <f>+GW167*$C$1</f>
        <v>124928.82289647151</v>
      </c>
      <c r="HA167" s="26" t="s">
        <v>821</v>
      </c>
      <c r="HB167" s="72">
        <f>+(HC153/4)+(($GM$172)/4)+(HB160/2)</f>
        <v>2635.8301450000004</v>
      </c>
      <c r="HC167" s="65"/>
      <c r="HD167" t="s">
        <v>914</v>
      </c>
      <c r="HE167" t="s">
        <v>472</v>
      </c>
      <c r="HF167">
        <v>0</v>
      </c>
      <c r="HG167">
        <v>0</v>
      </c>
      <c r="HI167" t="str">
        <f t="shared" si="289"/>
        <v>J24</v>
      </c>
      <c r="HJ167" t="str">
        <f t="shared" si="290"/>
        <v xml:space="preserve">Matin : libre jusqu'à 10h </v>
      </c>
      <c r="HK167">
        <f t="shared" si="290"/>
        <v>0</v>
      </c>
      <c r="HL167">
        <f t="shared" si="290"/>
        <v>0</v>
      </c>
      <c r="HN167" t="str">
        <f t="shared" si="291"/>
        <v>J24</v>
      </c>
      <c r="HO167" t="str">
        <f t="shared" si="291"/>
        <v xml:space="preserve">Matin : libre jusqu'à 10h </v>
      </c>
      <c r="HP167">
        <f t="shared" si="291"/>
        <v>0</v>
      </c>
      <c r="HQ167">
        <f t="shared" si="291"/>
        <v>0</v>
      </c>
      <c r="HS167" t="str">
        <f t="shared" si="292"/>
        <v>J24</v>
      </c>
      <c r="HT167" t="str">
        <f t="shared" si="292"/>
        <v xml:space="preserve">Matin : libre jusqu'à 10h </v>
      </c>
      <c r="HU167">
        <f t="shared" si="292"/>
        <v>0</v>
      </c>
      <c r="HV167">
        <f t="shared" si="292"/>
        <v>0</v>
      </c>
      <c r="HX167" s="26" t="s">
        <v>699</v>
      </c>
      <c r="HY167" s="26"/>
      <c r="HZ167" s="72">
        <f>+HZ166+HZ163</f>
        <v>18966.727790000001</v>
      </c>
      <c r="IC167" s="26" t="s">
        <v>699</v>
      </c>
      <c r="ID167" s="26"/>
      <c r="IE167" s="72">
        <f>+IE166+IE163</f>
        <v>14642.77727</v>
      </c>
      <c r="IH167" s="26" t="s">
        <v>699</v>
      </c>
      <c r="II167" s="26"/>
      <c r="IJ167" s="72">
        <f>+IJ166+IJ163</f>
        <v>11144.616750000001</v>
      </c>
      <c r="IM167" s="26" t="s">
        <v>699</v>
      </c>
      <c r="IN167" s="26"/>
      <c r="IO167" s="72">
        <f>+IO166+IO163</f>
        <v>7646.4562300000007</v>
      </c>
      <c r="LT167" s="26"/>
      <c r="LU167" s="26" t="s">
        <v>754</v>
      </c>
      <c r="LV167" s="72">
        <f>+(LV166*2)-LV159</f>
        <v>5878.9774099999995</v>
      </c>
      <c r="LW167" s="27">
        <f t="shared" si="312"/>
        <v>227955.6963939511</v>
      </c>
      <c r="LZ167" s="26"/>
      <c r="MA167" s="26" t="s">
        <v>754</v>
      </c>
      <c r="MB167" s="72">
        <f>+(MB166*2)-MB159</f>
        <v>5135.2840749999996</v>
      </c>
      <c r="MC167" s="27"/>
      <c r="MF167" s="26"/>
      <c r="MG167" s="26" t="s">
        <v>754</v>
      </c>
      <c r="MH167" s="72">
        <f>+(MH166*2)-MH159</f>
        <v>4443.1707399999996</v>
      </c>
      <c r="MI167" s="27">
        <f>+MH167*$C$1</f>
        <v>172282.69639395113</v>
      </c>
      <c r="ML167" s="26"/>
      <c r="MM167" s="26" t="s">
        <v>754</v>
      </c>
      <c r="MN167" s="72">
        <f>+(MN166*2)-MN159</f>
        <v>3751.0574050000005</v>
      </c>
      <c r="MO167" s="27"/>
      <c r="MQ167" s="26" t="s">
        <v>769</v>
      </c>
      <c r="MR167" s="26" t="s">
        <v>748</v>
      </c>
      <c r="MS167" s="72">
        <f>+(MT153/4)+(($MS$172)/4)+(MS160/2)</f>
        <v>4113.8485975000003</v>
      </c>
      <c r="MT167" s="27"/>
      <c r="MW167" s="26" t="s">
        <v>769</v>
      </c>
      <c r="MX167" s="26" t="s">
        <v>748</v>
      </c>
      <c r="MY167" s="72">
        <f>+(MZ153/4)+(($MS$172)/4)+(MY160/2)</f>
        <v>3527.313075</v>
      </c>
      <c r="MZ167" s="27"/>
      <c r="NC167" s="26" t="s">
        <v>769</v>
      </c>
      <c r="ND167" s="26" t="s">
        <v>748</v>
      </c>
      <c r="NE167" s="72">
        <f>+(NE168/2)+(NE160/2)</f>
        <v>3008.4763024999997</v>
      </c>
      <c r="NF167" s="27">
        <f>+NE167</f>
        <v>3008.4763024999997</v>
      </c>
      <c r="NI167" s="26" t="s">
        <v>769</v>
      </c>
      <c r="NJ167" s="26" t="s">
        <v>748</v>
      </c>
      <c r="NK167" s="72">
        <f>+(NL153/4)+(($MS$172)/4)+(NK160/2)</f>
        <v>2490.606655</v>
      </c>
      <c r="NL167" s="27"/>
      <c r="RW167" s="26"/>
      <c r="RX167" s="26" t="s">
        <v>754</v>
      </c>
      <c r="RY167" s="72">
        <f>+(RY166*2)-RX161</f>
        <v>4326.88508</v>
      </c>
      <c r="SB167" s="26"/>
      <c r="SC167" s="26" t="s">
        <v>754</v>
      </c>
      <c r="SD167" s="72">
        <f>+(SD158/SD156)*2</f>
        <v>3785.4157233333335</v>
      </c>
      <c r="SE167" s="27">
        <f>+SD167</f>
        <v>3785.4157233333335</v>
      </c>
      <c r="SG167" s="26"/>
      <c r="SH167" s="26" t="s">
        <v>754</v>
      </c>
      <c r="SI167" s="72">
        <f>+(SI166*2)-SH161</f>
        <v>3323.946366666667</v>
      </c>
      <c r="SL167" s="26"/>
      <c r="SM167" s="26" t="s">
        <v>754</v>
      </c>
      <c r="SN167" s="72">
        <f>+(SN166*2)-SM161</f>
        <v>2822.4770100000005</v>
      </c>
      <c r="SR167" s="25" t="s">
        <v>685</v>
      </c>
      <c r="ST167" s="27"/>
      <c r="SW167" t="str">
        <f t="shared" si="305"/>
        <v>dîner hôtel</v>
      </c>
      <c r="SX167">
        <f t="shared" si="305"/>
        <v>0</v>
      </c>
      <c r="SY167">
        <f t="shared" si="305"/>
        <v>0</v>
      </c>
      <c r="TB167" t="str">
        <f t="shared" si="306"/>
        <v>dîner hôtel</v>
      </c>
      <c r="TC167">
        <f t="shared" si="306"/>
        <v>0</v>
      </c>
      <c r="TD167">
        <f t="shared" si="306"/>
        <v>0</v>
      </c>
      <c r="TG167" t="str">
        <f t="shared" si="307"/>
        <v>dîner hôtel</v>
      </c>
      <c r="TH167">
        <f t="shared" si="307"/>
        <v>0</v>
      </c>
      <c r="TI167">
        <f t="shared" si="307"/>
        <v>0</v>
      </c>
    </row>
    <row r="168" spans="7:529" x14ac:dyDescent="0.25">
      <c r="AI168" s="27"/>
      <c r="AJ168" s="27"/>
      <c r="AK168" s="65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H168" s="65"/>
      <c r="BI168" s="27"/>
      <c r="BY168" s="27"/>
      <c r="BZ168" s="27"/>
      <c r="CQ168" s="27"/>
      <c r="CS168" s="27"/>
      <c r="CT168" s="27"/>
      <c r="DM168" s="27"/>
      <c r="DN168" s="27"/>
      <c r="GL168" s="26" t="s">
        <v>806</v>
      </c>
      <c r="GM168" s="72">
        <f>+(GM167*2)-GM160</f>
        <v>7946.2509249999994</v>
      </c>
      <c r="GN168" s="65">
        <f t="shared" si="313"/>
        <v>308113.64579294296</v>
      </c>
      <c r="GQ168" s="26" t="s">
        <v>806</v>
      </c>
      <c r="GR168" s="72">
        <f>+(GR167*2)-GR160</f>
        <v>6670.9225299999998</v>
      </c>
      <c r="GS168" s="65"/>
      <c r="GV168" s="26" t="s">
        <v>806</v>
      </c>
      <c r="GW168" s="72">
        <f>+(GW167*2)-GW160</f>
        <v>5498.7541350000001</v>
      </c>
      <c r="GX168" s="65">
        <f>+GW168*$C$1</f>
        <v>213212.64579294299</v>
      </c>
      <c r="HA168" s="26" t="s">
        <v>806</v>
      </c>
      <c r="HB168" s="72">
        <f>+(HB167*2)-HB160</f>
        <v>4326.5857400000004</v>
      </c>
      <c r="HC168" s="65"/>
      <c r="HE168" t="s">
        <v>482</v>
      </c>
      <c r="HF168">
        <v>900</v>
      </c>
      <c r="HG168">
        <v>400</v>
      </c>
      <c r="HI168" t="str">
        <f t="shared" si="289"/>
        <v/>
      </c>
      <c r="HJ168" t="str">
        <f t="shared" si="290"/>
        <v>à midi : départ pour la croisière visite des îles</v>
      </c>
      <c r="HK168">
        <f t="shared" si="290"/>
        <v>900</v>
      </c>
      <c r="HL168">
        <f t="shared" si="290"/>
        <v>400</v>
      </c>
      <c r="HN168" t="str">
        <f t="shared" si="291"/>
        <v/>
      </c>
      <c r="HO168" t="str">
        <f t="shared" si="291"/>
        <v>à midi : départ pour la croisière visite des îles</v>
      </c>
      <c r="HP168">
        <f t="shared" si="291"/>
        <v>900</v>
      </c>
      <c r="HQ168">
        <f t="shared" si="291"/>
        <v>400</v>
      </c>
      <c r="HS168" t="str">
        <f t="shared" si="292"/>
        <v/>
      </c>
      <c r="HT168" t="str">
        <f t="shared" si="292"/>
        <v>à midi : départ pour la croisière visite des îles</v>
      </c>
      <c r="HU168">
        <f t="shared" si="292"/>
        <v>900</v>
      </c>
      <c r="HV168">
        <f t="shared" si="292"/>
        <v>400</v>
      </c>
      <c r="HX168" s="26" t="s">
        <v>709</v>
      </c>
      <c r="HY168" s="72">
        <f>+HZ167/HZ165</f>
        <v>2370.8409737500001</v>
      </c>
      <c r="HZ168" s="26"/>
      <c r="IC168" s="26" t="s">
        <v>709</v>
      </c>
      <c r="ID168" s="72">
        <f>+IE167/IE165</f>
        <v>2440.4628783333333</v>
      </c>
      <c r="IE168" s="26"/>
      <c r="IH168" s="26" t="s">
        <v>709</v>
      </c>
      <c r="II168" s="72">
        <f>+IJ167/IJ165</f>
        <v>2786.1541875000003</v>
      </c>
      <c r="IJ168" s="26"/>
      <c r="IM168" s="26" t="s">
        <v>709</v>
      </c>
      <c r="IN168" s="72">
        <f>+IO167/IO165</f>
        <v>3823.2281150000003</v>
      </c>
      <c r="IO168" s="26"/>
      <c r="LT168" s="26" t="s">
        <v>781</v>
      </c>
      <c r="LU168" s="26" t="s">
        <v>748</v>
      </c>
      <c r="LV168" s="72">
        <f>+(LW152/2)+(($LV$170)/2)+(LV159/2)</f>
        <v>6166.2135349999999</v>
      </c>
      <c r="LW168" s="27">
        <f t="shared" si="312"/>
        <v>239093.19639395113</v>
      </c>
      <c r="LZ168" s="26" t="s">
        <v>781</v>
      </c>
      <c r="MA168" s="26" t="s">
        <v>748</v>
      </c>
      <c r="MB168" s="72">
        <f>+(MC152/2)+(($LV$170)/2)+(MB159/2)</f>
        <v>5422.5201999999999</v>
      </c>
      <c r="MC168" s="27"/>
      <c r="MF168" s="26" t="s">
        <v>781</v>
      </c>
      <c r="MG168" s="26" t="s">
        <v>748</v>
      </c>
      <c r="MH168" s="72">
        <f>+(MI152/2)+(($LV$170)/2)+(MH159/2)</f>
        <v>4730.4068649999999</v>
      </c>
      <c r="MI168" s="27"/>
      <c r="ML168" s="26" t="s">
        <v>781</v>
      </c>
      <c r="MM168" s="26" t="s">
        <v>748</v>
      </c>
      <c r="MN168" s="72">
        <f>+(MO152/2)+(($LV$170)/2)+(MN159/2)</f>
        <v>4038.2935299999999</v>
      </c>
      <c r="MO168" s="27">
        <f>+MN168*$C$1</f>
        <v>156583.69639395113</v>
      </c>
      <c r="MQ168" s="26"/>
      <c r="MR168" s="26" t="s">
        <v>754</v>
      </c>
      <c r="MS168" s="72">
        <f>+(MS167*2)-MS160</f>
        <v>7541.1416050000007</v>
      </c>
      <c r="MT168" s="27"/>
      <c r="MW168" s="26"/>
      <c r="MX168" s="26" t="s">
        <v>754</v>
      </c>
      <c r="MY168" s="72">
        <f>+(MY167*2)-MY160</f>
        <v>6368.0705600000001</v>
      </c>
      <c r="MZ168" s="27"/>
      <c r="NC168" s="26"/>
      <c r="ND168" s="26" t="s">
        <v>754</v>
      </c>
      <c r="NE168" s="72">
        <f>+(NF157/NF155)*2</f>
        <v>5330.3970149999996</v>
      </c>
      <c r="NF168" s="27">
        <f>+NE168</f>
        <v>5330.3970149999996</v>
      </c>
      <c r="NI168" s="26"/>
      <c r="NJ168" s="26" t="s">
        <v>754</v>
      </c>
      <c r="NK168" s="72">
        <f>+(NK167*2)-NK160</f>
        <v>4294.6577200000002</v>
      </c>
      <c r="NL168" s="27"/>
      <c r="RW168" s="26" t="s">
        <v>769</v>
      </c>
      <c r="RX168" s="26" t="s">
        <v>748</v>
      </c>
      <c r="RY168" s="72">
        <f>+(RY154/4)+(($RY$172)/4)+(RX161/2)</f>
        <v>3604.4829850000001</v>
      </c>
      <c r="SB168" s="26" t="s">
        <v>769</v>
      </c>
      <c r="SC168" s="26" t="s">
        <v>748</v>
      </c>
      <c r="SD168" s="72">
        <f>+(SD154/4)+(($RY$172)/4)+(SC161/2)</f>
        <v>3228.3809675000002</v>
      </c>
      <c r="SG168" s="26" t="s">
        <v>769</v>
      </c>
      <c r="SH168" s="26" t="s">
        <v>748</v>
      </c>
      <c r="SI168" s="72">
        <f>+(SI169/2)+(SH161/2)</f>
        <v>2822.2789500000003</v>
      </c>
      <c r="SJ168">
        <f>+(SI158/SI156)+(SH161/2)</f>
        <v>2822.2789500000003</v>
      </c>
      <c r="SL168" s="26" t="s">
        <v>769</v>
      </c>
      <c r="SM168" s="26" t="s">
        <v>748</v>
      </c>
      <c r="SN168" s="72">
        <f>+(SN154/4)+(($RY$172)/4)+(SM161/2)</f>
        <v>2476.1769325</v>
      </c>
      <c r="SQ168" t="s">
        <v>920</v>
      </c>
      <c r="SR168" s="25" t="s">
        <v>669</v>
      </c>
      <c r="SS168">
        <v>1200</v>
      </c>
      <c r="ST168" s="27"/>
      <c r="SV168" t="s">
        <v>920</v>
      </c>
      <c r="SW168" t="str">
        <f t="shared" si="305"/>
        <v>hotel friendly koh jum</v>
      </c>
      <c r="SX168">
        <f t="shared" si="305"/>
        <v>1200</v>
      </c>
      <c r="SY168">
        <f t="shared" si="305"/>
        <v>0</v>
      </c>
      <c r="TA168" t="s">
        <v>920</v>
      </c>
      <c r="TB168" t="str">
        <f t="shared" si="306"/>
        <v>hotel friendly koh jum</v>
      </c>
      <c r="TC168">
        <f t="shared" si="306"/>
        <v>1200</v>
      </c>
      <c r="TD168">
        <f t="shared" si="306"/>
        <v>0</v>
      </c>
      <c r="TF168" t="s">
        <v>920</v>
      </c>
      <c r="TG168" t="str">
        <f t="shared" si="307"/>
        <v>hotel friendly koh jum</v>
      </c>
      <c r="TH168">
        <f t="shared" si="307"/>
        <v>1200</v>
      </c>
      <c r="TI168">
        <f t="shared" si="307"/>
        <v>0</v>
      </c>
    </row>
    <row r="169" spans="7:529" x14ac:dyDescent="0.25">
      <c r="AI169" s="27"/>
      <c r="AJ169" s="27"/>
      <c r="AK169" s="65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H169" s="65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Y169" s="27"/>
      <c r="BZ169" s="27"/>
      <c r="CS169" s="27"/>
      <c r="CT169" s="27"/>
      <c r="DL169" t="s">
        <v>795</v>
      </c>
      <c r="DM169">
        <f>21*120</f>
        <v>2520</v>
      </c>
      <c r="DN169" s="27"/>
      <c r="GL169" s="26" t="s">
        <v>827</v>
      </c>
      <c r="GM169" s="72">
        <f>+(GN153/2)+(($GM$172)/2)+(GM160/2)</f>
        <v>8418.7882000000009</v>
      </c>
      <c r="GN169" s="65">
        <f t="shared" si="313"/>
        <v>326436.14579294302</v>
      </c>
      <c r="GQ169" s="26" t="s">
        <v>827</v>
      </c>
      <c r="GR169" s="72">
        <f>+(GS153/2)+(($GM$172)/2)+(GR160/2)</f>
        <v>7143.4598049999995</v>
      </c>
      <c r="GS169" s="65"/>
      <c r="GV169" s="26" t="s">
        <v>827</v>
      </c>
      <c r="GW169" s="72">
        <f>+(GX153/2)+(($GM$172)/2)+(GW160/2)</f>
        <v>5971.2914099999998</v>
      </c>
      <c r="GX169" s="65"/>
      <c r="HA169" s="26" t="s">
        <v>827</v>
      </c>
      <c r="HB169" s="72">
        <f>+(HC153/2)+(($GM$172)/2)+(HB160/2)</f>
        <v>4799.1230150000001</v>
      </c>
      <c r="HC169" s="65">
        <f>+HB169*$C$1</f>
        <v>186084.64579294299</v>
      </c>
      <c r="HE169" t="s">
        <v>492</v>
      </c>
      <c r="HF169">
        <v>0</v>
      </c>
      <c r="HG169">
        <v>0</v>
      </c>
      <c r="HI169" t="str">
        <f t="shared" si="289"/>
        <v/>
      </c>
      <c r="HJ169" t="str">
        <f t="shared" si="290"/>
        <v>Dîner libre dans un des nombreux restaurants</v>
      </c>
      <c r="HK169">
        <f t="shared" si="290"/>
        <v>0</v>
      </c>
      <c r="HL169">
        <f t="shared" si="290"/>
        <v>0</v>
      </c>
      <c r="HN169" t="str">
        <f t="shared" si="291"/>
        <v/>
      </c>
      <c r="HO169" t="str">
        <f t="shared" si="291"/>
        <v>Dîner libre dans un des nombreux restaurants</v>
      </c>
      <c r="HP169">
        <f t="shared" si="291"/>
        <v>0</v>
      </c>
      <c r="HQ169">
        <f t="shared" si="291"/>
        <v>0</v>
      </c>
      <c r="HS169" t="str">
        <f t="shared" si="292"/>
        <v/>
      </c>
      <c r="HT169" t="str">
        <f t="shared" si="292"/>
        <v>Dîner libre dans un des nombreux restaurants</v>
      </c>
      <c r="HU169">
        <f t="shared" si="292"/>
        <v>0</v>
      </c>
      <c r="HV169">
        <f t="shared" si="292"/>
        <v>0</v>
      </c>
      <c r="HX169" s="26" t="s">
        <v>713</v>
      </c>
      <c r="HY169" s="72">
        <f>+(HZ167/HZ165*2)-HY170</f>
        <v>4062.1154475000003</v>
      </c>
      <c r="HZ169" s="26"/>
      <c r="IC169" s="26" t="s">
        <v>713</v>
      </c>
      <c r="ID169" s="72">
        <f>+(IE167/IE165*2)-ID170</f>
        <v>4201.3592566666666</v>
      </c>
      <c r="IE169" s="26"/>
      <c r="IH169" s="26" t="s">
        <v>713</v>
      </c>
      <c r="II169" s="72">
        <f>+(IJ167/IJ165*2)-II170</f>
        <v>4892.7418750000006</v>
      </c>
      <c r="IJ169" s="26"/>
      <c r="IM169" s="26" t="s">
        <v>713</v>
      </c>
      <c r="IN169" s="72">
        <f>+(IO167/IO165*2)-IN170</f>
        <v>6966.8897300000008</v>
      </c>
      <c r="IO169" s="26"/>
      <c r="LT169" s="26"/>
      <c r="LU169" s="26" t="s">
        <v>754</v>
      </c>
      <c r="LV169" s="72">
        <f>+(LV168*2)-LV159</f>
        <v>11757.954819999999</v>
      </c>
      <c r="LW169" s="27">
        <f t="shared" si="312"/>
        <v>455911.39278790221</v>
      </c>
      <c r="LZ169" s="26"/>
      <c r="MA169" s="26" t="s">
        <v>754</v>
      </c>
      <c r="MB169" s="72">
        <f>+(MB168*2)-MB159</f>
        <v>10270.568149999999</v>
      </c>
      <c r="MC169" s="27"/>
      <c r="MF169" s="26"/>
      <c r="MG169" s="26" t="s">
        <v>754</v>
      </c>
      <c r="MH169" s="72">
        <f>+(MH168*2)-MH159</f>
        <v>8886.3414799999991</v>
      </c>
      <c r="MI169" s="27"/>
      <c r="ML169" s="26"/>
      <c r="MM169" s="26" t="s">
        <v>754</v>
      </c>
      <c r="MN169" s="72">
        <f>+(MN168*2)-MN159</f>
        <v>7502.11481</v>
      </c>
      <c r="MO169" s="27">
        <f>+MN169*$C$1</f>
        <v>290892.39278790227</v>
      </c>
      <c r="MQ169" s="26" t="s">
        <v>781</v>
      </c>
      <c r="MR169" s="26" t="s">
        <v>748</v>
      </c>
      <c r="MS169" s="72">
        <f>+(MT153/2)+(($MS$171)/2)+(MS160/2)</f>
        <v>7884.4193999999998</v>
      </c>
      <c r="MT169" s="27"/>
      <c r="MW169" s="26" t="s">
        <v>781</v>
      </c>
      <c r="MX169" s="26" t="s">
        <v>748</v>
      </c>
      <c r="MY169" s="72">
        <f>+(MZ153/2)+(($MS$171)/2)+(MY160/2)</f>
        <v>6711.3483550000001</v>
      </c>
      <c r="MZ169" s="27"/>
      <c r="NC169" s="26" t="s">
        <v>781</v>
      </c>
      <c r="ND169" s="26" t="s">
        <v>748</v>
      </c>
      <c r="NE169" s="72">
        <f>+(NF153/2)+(($MS$171)/2)+(NE160/2)</f>
        <v>5673.6748099999995</v>
      </c>
      <c r="NF169" s="27"/>
      <c r="NI169" s="26" t="s">
        <v>781</v>
      </c>
      <c r="NJ169" s="26" t="s">
        <v>748</v>
      </c>
      <c r="NK169" s="72">
        <f>+NK170+(NK160/2)</f>
        <v>8932.5932350000003</v>
      </c>
      <c r="NL169" s="27">
        <f>+NK169</f>
        <v>8932.5932350000003</v>
      </c>
      <c r="RW169" s="26"/>
      <c r="RX169" s="26" t="s">
        <v>754</v>
      </c>
      <c r="RY169" s="72">
        <f>+(RY168*2)-RX161</f>
        <v>6490.32762</v>
      </c>
      <c r="SB169" s="26"/>
      <c r="SC169" s="26" t="s">
        <v>754</v>
      </c>
      <c r="SD169" s="72">
        <f>+(SD168*2)-SC161</f>
        <v>5738.1235850000003</v>
      </c>
      <c r="SG169" s="26"/>
      <c r="SH169" s="26" t="s">
        <v>754</v>
      </c>
      <c r="SI169" s="72">
        <f>+(SI158/SI156)*2</f>
        <v>4925.9195500000005</v>
      </c>
      <c r="SJ169">
        <f>+(SI158/SI156)*2</f>
        <v>4925.9195500000005</v>
      </c>
      <c r="SL169" s="26"/>
      <c r="SM169" s="26" t="s">
        <v>754</v>
      </c>
      <c r="SN169" s="72">
        <f>+(SN168*2)-SM161</f>
        <v>4233.7155149999999</v>
      </c>
      <c r="SR169" s="25" t="s">
        <v>494</v>
      </c>
      <c r="ST169" s="27"/>
      <c r="SW169" t="str">
        <f t="shared" si="305"/>
        <v>déjeuner hôtel</v>
      </c>
      <c r="SX169">
        <f t="shared" si="305"/>
        <v>0</v>
      </c>
      <c r="SY169">
        <f t="shared" si="305"/>
        <v>0</v>
      </c>
      <c r="TB169" t="str">
        <f t="shared" si="306"/>
        <v>déjeuner hôtel</v>
      </c>
      <c r="TC169">
        <f t="shared" si="306"/>
        <v>0</v>
      </c>
      <c r="TD169">
        <f t="shared" si="306"/>
        <v>0</v>
      </c>
      <c r="TG169" t="str">
        <f t="shared" si="307"/>
        <v>déjeuner hôtel</v>
      </c>
      <c r="TH169">
        <f t="shared" si="307"/>
        <v>0</v>
      </c>
      <c r="TI169">
        <f t="shared" si="307"/>
        <v>0</v>
      </c>
    </row>
    <row r="170" spans="7:529" x14ac:dyDescent="0.25">
      <c r="AI170" s="27"/>
      <c r="AJ170" s="27"/>
      <c r="AK170" s="65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H170" s="65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Y170" s="27"/>
      <c r="BZ170" s="27"/>
      <c r="CS170" s="27"/>
      <c r="CT170" s="27"/>
      <c r="DL170" t="s">
        <v>803</v>
      </c>
      <c r="DM170">
        <f t="shared" ref="DM170:DM172" si="314">21*120</f>
        <v>2520</v>
      </c>
      <c r="DN170" s="27"/>
      <c r="GL170" s="26" t="s">
        <v>806</v>
      </c>
      <c r="GM170" s="72">
        <f>+(GM169*2)-GM160</f>
        <v>15892.501850000002</v>
      </c>
      <c r="GN170" s="65">
        <f t="shared" si="313"/>
        <v>616227.29158588604</v>
      </c>
      <c r="GQ170" s="26" t="s">
        <v>806</v>
      </c>
      <c r="GR170" s="72">
        <f>+(GR169*2)-GR160</f>
        <v>13341.84506</v>
      </c>
      <c r="GS170" s="65"/>
      <c r="GV170" s="26" t="s">
        <v>806</v>
      </c>
      <c r="GW170" s="72">
        <f>+(GW169*2)-GW160</f>
        <v>10997.50827</v>
      </c>
      <c r="GX170" s="65"/>
      <c r="HA170" s="26" t="s">
        <v>806</v>
      </c>
      <c r="HB170" s="72">
        <f>+(HB169*2)-HB160</f>
        <v>8653.1714800000009</v>
      </c>
      <c r="HC170" s="65">
        <f>+HB170*$C$1</f>
        <v>335524.29158588604</v>
      </c>
      <c r="HE170" t="s">
        <v>813</v>
      </c>
      <c r="HF170" s="27">
        <v>3700</v>
      </c>
      <c r="HG170" s="27">
        <v>0</v>
      </c>
      <c r="HI170" t="str">
        <f t="shared" si="289"/>
        <v/>
      </c>
      <c r="HJ170" t="str">
        <f t="shared" si="290"/>
        <v>Lanta Miami Resort</v>
      </c>
      <c r="HK170">
        <f t="shared" si="290"/>
        <v>3700</v>
      </c>
      <c r="HL170">
        <f t="shared" si="290"/>
        <v>0</v>
      </c>
      <c r="HN170" t="str">
        <f t="shared" si="291"/>
        <v/>
      </c>
      <c r="HO170" t="str">
        <f t="shared" si="291"/>
        <v>Lanta Miami Resort</v>
      </c>
      <c r="HP170">
        <f t="shared" si="291"/>
        <v>3700</v>
      </c>
      <c r="HQ170">
        <f t="shared" si="291"/>
        <v>0</v>
      </c>
      <c r="HS170" t="str">
        <f t="shared" si="292"/>
        <v/>
      </c>
      <c r="HT170" t="str">
        <f t="shared" si="292"/>
        <v>Lanta Miami Resort</v>
      </c>
      <c r="HU170">
        <f t="shared" si="292"/>
        <v>3700</v>
      </c>
      <c r="HV170">
        <f t="shared" si="292"/>
        <v>0</v>
      </c>
      <c r="HX170" s="26" t="s">
        <v>720</v>
      </c>
      <c r="HY170" s="72">
        <f>+(+HY157+HY154+HY143+HY121+HY116+HY109+HY106+HY101+HY93+HY84+HY77+HY72+HY64+HY57+HY51+HY45+HY37+HY22)/$C$1</f>
        <v>679.56650000000002</v>
      </c>
      <c r="HZ170" s="26"/>
      <c r="IA170" s="27"/>
      <c r="IC170" s="26" t="s">
        <v>720</v>
      </c>
      <c r="ID170" s="72">
        <f>+(+ID157+ID154+ID143+ID121+ID116+ID109+ID106+ID101+ID93+ID84+ID77+ID72+ID64+ID57+ID51+ID45+ID37+ID22)/$C$1</f>
        <v>679.56650000000002</v>
      </c>
      <c r="IE170" s="26"/>
      <c r="IH170" s="26" t="s">
        <v>720</v>
      </c>
      <c r="II170" s="72">
        <f>+(+II157+II154+II143+II121+II116+II109+II106+II101+II93+II84+II77+II72+II64+II57+II51+II45+II37+II22)/$C$1</f>
        <v>679.56650000000002</v>
      </c>
      <c r="IJ170" s="26"/>
      <c r="IM170" s="26" t="s">
        <v>720</v>
      </c>
      <c r="IN170" s="72">
        <f>+(+IN157+IN154+IN143+IN121+IN116+IN109+IN106+IN101+IN93+IN84+IN77+IN72+IN64+IN57+IN51+IN45+IN37+IN22)/$C$1</f>
        <v>679.56650000000002</v>
      </c>
      <c r="IO170" s="26"/>
      <c r="LU170" t="s">
        <v>795</v>
      </c>
      <c r="LV170">
        <f>18*120</f>
        <v>2160</v>
      </c>
      <c r="MQ170" s="26"/>
      <c r="MR170" s="26" t="s">
        <v>754</v>
      </c>
      <c r="MS170" s="72">
        <f>+(MS169*2)-MS160</f>
        <v>15082.28321</v>
      </c>
      <c r="MT170" s="27"/>
      <c r="MW170" s="26"/>
      <c r="MX170" s="26" t="s">
        <v>754</v>
      </c>
      <c r="MY170" s="72">
        <f>+(MY169*2)-MY160</f>
        <v>12736.14112</v>
      </c>
      <c r="MZ170" s="27"/>
      <c r="NC170" s="26"/>
      <c r="ND170" s="26" t="s">
        <v>754</v>
      </c>
      <c r="NE170" s="72">
        <f>+(NE169*2)-NE160</f>
        <v>10660.794029999999</v>
      </c>
      <c r="NF170" s="27"/>
      <c r="NI170" s="26"/>
      <c r="NJ170" s="26" t="s">
        <v>754</v>
      </c>
      <c r="NK170" s="72">
        <f>+NL157</f>
        <v>8589.3154400000003</v>
      </c>
      <c r="NL170" s="27">
        <f>+NK170</f>
        <v>8589.3154400000003</v>
      </c>
      <c r="RW170" s="26" t="s">
        <v>781</v>
      </c>
      <c r="RX170" s="26" t="s">
        <v>748</v>
      </c>
      <c r="RY170" s="72">
        <f>+(RY154/2)+(($RY$172)/2)+(RX161/2)</f>
        <v>6849.6467949999997</v>
      </c>
      <c r="SB170" s="26" t="s">
        <v>781</v>
      </c>
      <c r="SC170" s="26" t="s">
        <v>748</v>
      </c>
      <c r="SD170" s="72">
        <f>+(SD154/2)+(($RY$172)/2)+(SC161/2)</f>
        <v>6097.4427599999999</v>
      </c>
      <c r="SE170" s="27"/>
      <c r="SG170" s="26" t="s">
        <v>781</v>
      </c>
      <c r="SH170" s="26" t="s">
        <v>748</v>
      </c>
      <c r="SI170" s="72">
        <f>+(SI154/2)+(($RY$172)/2)+(SH161/2)</f>
        <v>5345.2387250000002</v>
      </c>
      <c r="SL170" s="26" t="s">
        <v>781</v>
      </c>
      <c r="SM170" s="26" t="s">
        <v>748</v>
      </c>
      <c r="SN170" s="72">
        <f>+SN171+(SM161/2)</f>
        <v>8706.7502050000003</v>
      </c>
      <c r="SO170" s="27">
        <f>+SN170</f>
        <v>8706.7502050000003</v>
      </c>
      <c r="SR170" s="25" t="s">
        <v>685</v>
      </c>
      <c r="ST170" s="27"/>
      <c r="SW170" t="str">
        <f t="shared" si="305"/>
        <v>dîner hôtel</v>
      </c>
      <c r="SX170">
        <f t="shared" si="305"/>
        <v>0</v>
      </c>
      <c r="SY170">
        <f t="shared" si="305"/>
        <v>0</v>
      </c>
      <c r="TB170" t="str">
        <f t="shared" si="306"/>
        <v>dîner hôtel</v>
      </c>
      <c r="TC170">
        <f t="shared" si="306"/>
        <v>0</v>
      </c>
      <c r="TD170">
        <f t="shared" si="306"/>
        <v>0</v>
      </c>
      <c r="TG170" t="str">
        <f t="shared" si="307"/>
        <v>dîner hôtel</v>
      </c>
      <c r="TH170">
        <f t="shared" si="307"/>
        <v>0</v>
      </c>
      <c r="TI170">
        <f t="shared" si="307"/>
        <v>0</v>
      </c>
    </row>
    <row r="171" spans="7:529" x14ac:dyDescent="0.25">
      <c r="AI171" s="27"/>
      <c r="AJ171" s="27"/>
      <c r="AK171" s="65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F171" s="27"/>
      <c r="BG171" s="27"/>
      <c r="BH171" s="65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Y171" s="27"/>
      <c r="BZ171" s="27"/>
      <c r="CS171" s="27"/>
      <c r="CT171" s="27"/>
      <c r="DL171" t="s">
        <v>809</v>
      </c>
      <c r="DM171">
        <f t="shared" si="314"/>
        <v>2520</v>
      </c>
      <c r="DN171" s="27"/>
      <c r="GM171" s="27"/>
      <c r="GN171" s="27"/>
      <c r="HD171" t="s">
        <v>917</v>
      </c>
      <c r="HE171" t="s">
        <v>440</v>
      </c>
      <c r="HF171" s="27"/>
      <c r="HG171" s="27"/>
      <c r="HI171" t="str">
        <f t="shared" si="289"/>
        <v>J25</v>
      </c>
      <c r="HJ171" t="str">
        <f t="shared" si="290"/>
        <v>Activités à la carte payables à part (voir desc.)</v>
      </c>
      <c r="HK171">
        <f t="shared" si="290"/>
        <v>0</v>
      </c>
      <c r="HL171">
        <f t="shared" si="290"/>
        <v>0</v>
      </c>
      <c r="HN171" t="str">
        <f t="shared" si="291"/>
        <v>J25</v>
      </c>
      <c r="HO171" t="str">
        <f t="shared" si="291"/>
        <v>Activités à la carte payables à part (voir desc.)</v>
      </c>
      <c r="HP171">
        <f t="shared" si="291"/>
        <v>0</v>
      </c>
      <c r="HQ171">
        <f t="shared" si="291"/>
        <v>0</v>
      </c>
      <c r="HS171" t="str">
        <f t="shared" si="292"/>
        <v>J25</v>
      </c>
      <c r="HT171" t="str">
        <f t="shared" si="292"/>
        <v>Activités à la carte payables à part (voir desc.)</v>
      </c>
      <c r="HU171">
        <f t="shared" si="292"/>
        <v>0</v>
      </c>
      <c r="HV171">
        <f t="shared" si="292"/>
        <v>0</v>
      </c>
      <c r="HX171" s="26" t="s">
        <v>727</v>
      </c>
      <c r="HY171" s="72">
        <f>+HY160-HY170</f>
        <v>859.29701000000011</v>
      </c>
      <c r="HZ171" s="26"/>
      <c r="IA171" s="27"/>
      <c r="IC171" s="26" t="s">
        <v>727</v>
      </c>
      <c r="ID171" s="72">
        <f>+ID160-ID170</f>
        <v>859.29701000000011</v>
      </c>
      <c r="IE171" s="26"/>
      <c r="IH171" s="26" t="s">
        <v>727</v>
      </c>
      <c r="II171" s="72">
        <f>+II160-II170</f>
        <v>859.29701000000011</v>
      </c>
      <c r="IJ171" s="26"/>
      <c r="IM171" s="26" t="s">
        <v>727</v>
      </c>
      <c r="IN171" s="72">
        <f>+IN160-IN170</f>
        <v>859.29701000000011</v>
      </c>
      <c r="IO171" s="26"/>
      <c r="LU171" t="s">
        <v>803</v>
      </c>
      <c r="LV171">
        <f t="shared" ref="LV171:LV173" si="315">18*120</f>
        <v>2160</v>
      </c>
      <c r="MR171" t="s">
        <v>795</v>
      </c>
      <c r="MS171">
        <f>21*120</f>
        <v>2520</v>
      </c>
      <c r="RW171" s="26"/>
      <c r="RX171" s="26" t="s">
        <v>754</v>
      </c>
      <c r="RY171" s="72">
        <f>+(RY170*2)-RX161</f>
        <v>12980.65524</v>
      </c>
      <c r="SB171" s="26"/>
      <c r="SC171" s="26" t="s">
        <v>754</v>
      </c>
      <c r="SD171" s="72">
        <f>+(SD170*2)-SC161</f>
        <v>11476.247170000001</v>
      </c>
      <c r="SG171" s="26"/>
      <c r="SH171" s="26" t="s">
        <v>754</v>
      </c>
      <c r="SI171" s="72">
        <f>+(SI170*2)-SH161</f>
        <v>9971.8391000000011</v>
      </c>
      <c r="SL171" s="26"/>
      <c r="SM171" s="26" t="s">
        <v>754</v>
      </c>
      <c r="SN171" s="72">
        <f>+SN158</f>
        <v>8347.4310299999997</v>
      </c>
      <c r="SO171">
        <f>+(SN158/SN156)*2</f>
        <v>8347.4310299999997</v>
      </c>
      <c r="SQ171" t="s">
        <v>921</v>
      </c>
      <c r="SR171" s="25" t="s">
        <v>922</v>
      </c>
      <c r="SV171" t="s">
        <v>921</v>
      </c>
      <c r="SW171" t="str">
        <f t="shared" si="305"/>
        <v>Départ hôtel pour port à midi</v>
      </c>
      <c r="SX171">
        <f t="shared" si="305"/>
        <v>0</v>
      </c>
      <c r="SY171">
        <f t="shared" si="305"/>
        <v>0</v>
      </c>
      <c r="TA171" t="s">
        <v>921</v>
      </c>
      <c r="TB171" t="str">
        <f t="shared" si="306"/>
        <v>Départ hôtel pour port à midi</v>
      </c>
      <c r="TC171">
        <f t="shared" si="306"/>
        <v>0</v>
      </c>
      <c r="TD171">
        <f t="shared" si="306"/>
        <v>0</v>
      </c>
      <c r="TF171" t="s">
        <v>921</v>
      </c>
      <c r="TG171" t="str">
        <f t="shared" si="307"/>
        <v>Départ hôtel pour port à midi</v>
      </c>
      <c r="TH171">
        <f t="shared" si="307"/>
        <v>0</v>
      </c>
      <c r="TI171">
        <f t="shared" si="307"/>
        <v>0</v>
      </c>
    </row>
    <row r="172" spans="7:529" x14ac:dyDescent="0.25">
      <c r="AI172" s="27"/>
      <c r="AJ172" s="27"/>
      <c r="AK172" s="65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F172" s="27"/>
      <c r="BG172" s="27"/>
      <c r="BH172" s="65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Y172" s="27"/>
      <c r="BZ172" s="27"/>
      <c r="CS172" s="27"/>
      <c r="CT172" s="27"/>
      <c r="DL172" t="s">
        <v>815</v>
      </c>
      <c r="DM172">
        <f t="shared" si="314"/>
        <v>2520</v>
      </c>
      <c r="DN172" s="27"/>
      <c r="GL172" t="s">
        <v>795</v>
      </c>
      <c r="GM172">
        <f>21*120</f>
        <v>2520</v>
      </c>
      <c r="HE172" t="s">
        <v>448</v>
      </c>
      <c r="HG172" s="27">
        <v>0</v>
      </c>
      <c r="HI172" t="str">
        <f t="shared" si="289"/>
        <v/>
      </c>
      <c r="HJ172" t="str">
        <f t="shared" si="290"/>
        <v>Déjeuner à l'hôtel</v>
      </c>
      <c r="HK172">
        <f t="shared" si="290"/>
        <v>0</v>
      </c>
      <c r="HL172">
        <f t="shared" si="290"/>
        <v>0</v>
      </c>
      <c r="HN172" t="str">
        <f t="shared" si="291"/>
        <v/>
      </c>
      <c r="HO172" t="str">
        <f t="shared" si="291"/>
        <v>Déjeuner à l'hôtel</v>
      </c>
      <c r="HP172">
        <f t="shared" si="291"/>
        <v>0</v>
      </c>
      <c r="HQ172">
        <f t="shared" si="291"/>
        <v>0</v>
      </c>
      <c r="HS172" t="str">
        <f t="shared" si="292"/>
        <v/>
      </c>
      <c r="HT172" t="str">
        <f t="shared" si="292"/>
        <v>Déjeuner à l'hôtel</v>
      </c>
      <c r="HU172">
        <f t="shared" si="292"/>
        <v>0</v>
      </c>
      <c r="HV172">
        <f t="shared" si="292"/>
        <v>0</v>
      </c>
      <c r="LU172" t="s">
        <v>809</v>
      </c>
      <c r="LV172">
        <f t="shared" si="315"/>
        <v>2160</v>
      </c>
      <c r="MR172" t="s">
        <v>803</v>
      </c>
      <c r="MS172">
        <f t="shared" ref="MS172:MS174" si="316">21*120</f>
        <v>2520</v>
      </c>
      <c r="RX172" t="s">
        <v>795</v>
      </c>
      <c r="RY172">
        <f>120*22</f>
        <v>2640</v>
      </c>
      <c r="SC172" t="s">
        <v>795</v>
      </c>
      <c r="SD172">
        <f>120*22</f>
        <v>2640</v>
      </c>
      <c r="SH172" t="s">
        <v>795</v>
      </c>
      <c r="SI172">
        <f>120*22</f>
        <v>2640</v>
      </c>
      <c r="SM172" t="s">
        <v>795</v>
      </c>
      <c r="SN172">
        <f>120*22</f>
        <v>2640</v>
      </c>
      <c r="SR172" s="25" t="s">
        <v>923</v>
      </c>
      <c r="SS172">
        <v>70</v>
      </c>
      <c r="ST172" s="27">
        <v>70</v>
      </c>
      <c r="SW172" t="str">
        <f t="shared" si="305"/>
        <v>Ferry (long tail) pour Krabi airport - 45mn arrivée port krabi vers 12h45</v>
      </c>
      <c r="SX172">
        <f t="shared" si="305"/>
        <v>70</v>
      </c>
      <c r="SY172">
        <f t="shared" si="305"/>
        <v>70</v>
      </c>
      <c r="TB172" t="str">
        <f t="shared" si="306"/>
        <v>Ferry (long tail) pour Krabi airport - 45mn arrivée port krabi vers 12h45</v>
      </c>
      <c r="TC172">
        <f t="shared" si="306"/>
        <v>70</v>
      </c>
      <c r="TD172">
        <f t="shared" si="306"/>
        <v>70</v>
      </c>
      <c r="TG172" t="str">
        <f t="shared" si="307"/>
        <v>Ferry (long tail) pour Krabi airport - 45mn arrivée port krabi vers 12h45</v>
      </c>
      <c r="TH172">
        <f t="shared" si="307"/>
        <v>70</v>
      </c>
      <c r="TI172">
        <f t="shared" si="307"/>
        <v>70</v>
      </c>
    </row>
    <row r="173" spans="7:529" x14ac:dyDescent="0.25">
      <c r="AI173" s="27"/>
      <c r="AJ173" s="27"/>
      <c r="AK173" s="65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F173" s="27"/>
      <c r="BG173" s="27"/>
      <c r="BH173" s="65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Y173" s="27"/>
      <c r="BZ173" s="27"/>
      <c r="CS173" s="27"/>
      <c r="CT173" s="27"/>
      <c r="DM173" s="27"/>
      <c r="DN173" s="27"/>
      <c r="GL173" t="s">
        <v>803</v>
      </c>
      <c r="GM173">
        <f t="shared" ref="GM173:GM175" si="317">21*120</f>
        <v>2520</v>
      </c>
      <c r="HE173" t="s">
        <v>355</v>
      </c>
      <c r="HF173" s="27"/>
      <c r="HG173" s="27">
        <v>0</v>
      </c>
      <c r="HI173" t="str">
        <f t="shared" si="289"/>
        <v/>
      </c>
      <c r="HJ173" t="str">
        <f t="shared" si="290"/>
        <v>Dîner le soir à l'hôtel ou à proximité</v>
      </c>
      <c r="HK173">
        <f t="shared" si="290"/>
        <v>0</v>
      </c>
      <c r="HL173">
        <f t="shared" si="290"/>
        <v>0</v>
      </c>
      <c r="HN173" t="str">
        <f t="shared" si="291"/>
        <v/>
      </c>
      <c r="HO173" t="str">
        <f t="shared" si="291"/>
        <v>Dîner le soir à l'hôtel ou à proximité</v>
      </c>
      <c r="HP173">
        <f t="shared" si="291"/>
        <v>0</v>
      </c>
      <c r="HQ173">
        <f t="shared" si="291"/>
        <v>0</v>
      </c>
      <c r="HS173" t="str">
        <f t="shared" si="292"/>
        <v/>
      </c>
      <c r="HT173" t="str">
        <f t="shared" si="292"/>
        <v>Dîner le soir à l'hôtel ou à proximité</v>
      </c>
      <c r="HU173">
        <f t="shared" si="292"/>
        <v>0</v>
      </c>
      <c r="HV173">
        <f t="shared" si="292"/>
        <v>0</v>
      </c>
      <c r="HX173" s="26" t="s">
        <v>797</v>
      </c>
      <c r="HY173" s="72">
        <f>+(HZ163/8)+(($HY$182)/8)+(HY170/2)</f>
        <v>2390.6242237500001</v>
      </c>
      <c r="HZ173" s="65">
        <f>+HY173*$C$1</f>
        <v>92695.782231485078</v>
      </c>
      <c r="IA173" s="27"/>
      <c r="IC173" s="26" t="s">
        <v>797</v>
      </c>
      <c r="ID173" s="72">
        <f>+(IE163/8)+(($HY$182)/8)+(ID170/2)</f>
        <v>2087.6304087500002</v>
      </c>
      <c r="IE173" s="65"/>
      <c r="IH173" s="26" t="s">
        <v>797</v>
      </c>
      <c r="II173" s="72">
        <f>+(IJ163/8)+(($HY$182)/8)+(II170/2)</f>
        <v>1787.8603437500001</v>
      </c>
      <c r="IJ173" s="65"/>
      <c r="IM173" s="26" t="s">
        <v>797</v>
      </c>
      <c r="IN173" s="72">
        <f>+(IO163/8)+(($HY$182)/8)+(IN170/2)</f>
        <v>1488.0902787499999</v>
      </c>
      <c r="IO173" s="65"/>
      <c r="LU173" t="s">
        <v>815</v>
      </c>
      <c r="LV173">
        <f t="shared" si="315"/>
        <v>2160</v>
      </c>
      <c r="MR173" t="s">
        <v>809</v>
      </c>
      <c r="MS173">
        <f t="shared" si="316"/>
        <v>2520</v>
      </c>
      <c r="RX173" t="s">
        <v>803</v>
      </c>
      <c r="RY173">
        <f t="shared" ref="RY173:RY175" si="318">120*22</f>
        <v>2640</v>
      </c>
      <c r="SC173" t="s">
        <v>803</v>
      </c>
      <c r="SD173">
        <f t="shared" ref="SD173:SD175" si="319">120*22</f>
        <v>2640</v>
      </c>
      <c r="SH173" t="s">
        <v>803</v>
      </c>
      <c r="SI173">
        <f t="shared" ref="SI173:SI175" si="320">120*22</f>
        <v>2640</v>
      </c>
      <c r="SM173" t="s">
        <v>803</v>
      </c>
      <c r="SN173">
        <f t="shared" ref="SN173:SN175" si="321">120*22</f>
        <v>2640</v>
      </c>
      <c r="SR173" s="25" t="s">
        <v>924</v>
      </c>
      <c r="ST173">
        <v>800</v>
      </c>
      <c r="SW173" t="str">
        <f t="shared" si="305"/>
        <v>Van pour airport</v>
      </c>
      <c r="SX173">
        <f t="shared" si="305"/>
        <v>0</v>
      </c>
      <c r="SY173">
        <f t="shared" si="305"/>
        <v>800</v>
      </c>
      <c r="TB173" t="str">
        <f t="shared" si="306"/>
        <v>Van pour airport</v>
      </c>
      <c r="TC173">
        <f t="shared" si="306"/>
        <v>0</v>
      </c>
      <c r="TD173">
        <f t="shared" si="306"/>
        <v>800</v>
      </c>
      <c r="TG173" t="str">
        <f t="shared" si="307"/>
        <v>Van pour airport</v>
      </c>
      <c r="TH173">
        <f t="shared" si="307"/>
        <v>0</v>
      </c>
      <c r="TI173">
        <f t="shared" si="307"/>
        <v>800</v>
      </c>
    </row>
    <row r="174" spans="7:529" x14ac:dyDescent="0.25">
      <c r="AI174" s="27"/>
      <c r="AJ174" s="27"/>
      <c r="AK174" s="65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F174" s="27"/>
      <c r="BG174" s="27"/>
      <c r="BH174" s="65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Y174" s="27"/>
      <c r="BZ174" s="27"/>
      <c r="CS174" s="27"/>
      <c r="CT174" s="27"/>
      <c r="DM174" s="27"/>
      <c r="DN174" s="27"/>
      <c r="GL174" t="s">
        <v>809</v>
      </c>
      <c r="GM174">
        <f t="shared" si="317"/>
        <v>2520</v>
      </c>
      <c r="HE174" t="s">
        <v>813</v>
      </c>
      <c r="HF174" s="27">
        <v>3700</v>
      </c>
      <c r="HG174" s="27">
        <v>0</v>
      </c>
      <c r="HI174" t="str">
        <f t="shared" si="289"/>
        <v/>
      </c>
      <c r="HJ174" t="str">
        <f t="shared" si="290"/>
        <v>Lanta Miami Resort</v>
      </c>
      <c r="HK174">
        <f t="shared" si="290"/>
        <v>3700</v>
      </c>
      <c r="HL174">
        <f t="shared" si="290"/>
        <v>0</v>
      </c>
      <c r="HN174" t="str">
        <f t="shared" si="291"/>
        <v/>
      </c>
      <c r="HO174" t="str">
        <f t="shared" si="291"/>
        <v>Lanta Miami Resort</v>
      </c>
      <c r="HP174">
        <f t="shared" si="291"/>
        <v>3700</v>
      </c>
      <c r="HQ174">
        <f t="shared" si="291"/>
        <v>0</v>
      </c>
      <c r="HS174" t="str">
        <f t="shared" si="292"/>
        <v/>
      </c>
      <c r="HT174" t="str">
        <f t="shared" si="292"/>
        <v>Lanta Miami Resort</v>
      </c>
      <c r="HU174">
        <f t="shared" si="292"/>
        <v>3700</v>
      </c>
      <c r="HV174">
        <f t="shared" si="292"/>
        <v>0</v>
      </c>
      <c r="HX174" s="26"/>
      <c r="HY174" s="72">
        <f>+(HY173*2)-HY170</f>
        <v>4101.6819475000002</v>
      </c>
      <c r="HZ174" s="65">
        <f t="shared" ref="HZ174:HZ180" si="322">+HY174*$C$1</f>
        <v>159041.56446297016</v>
      </c>
      <c r="IC174" s="26"/>
      <c r="ID174" s="72">
        <f>+(ID173*2)-ID170</f>
        <v>3495.6943175000006</v>
      </c>
      <c r="IE174" s="65"/>
      <c r="IH174" s="26"/>
      <c r="II174" s="72">
        <f>+(II173*2)-II170</f>
        <v>2896.1541875000003</v>
      </c>
      <c r="IJ174" s="65"/>
      <c r="IM174" s="26"/>
      <c r="IN174" s="72">
        <f>+(IN173*2)-IN170</f>
        <v>2296.6140574999999</v>
      </c>
      <c r="IO174" s="65"/>
      <c r="MR174" t="s">
        <v>815</v>
      </c>
      <c r="MS174">
        <f t="shared" si="316"/>
        <v>2520</v>
      </c>
      <c r="RX174" t="s">
        <v>809</v>
      </c>
      <c r="RY174">
        <f t="shared" si="318"/>
        <v>2640</v>
      </c>
      <c r="SC174" t="s">
        <v>809</v>
      </c>
      <c r="SD174">
        <f t="shared" si="319"/>
        <v>2640</v>
      </c>
      <c r="SH174" t="s">
        <v>809</v>
      </c>
      <c r="SI174">
        <f t="shared" si="320"/>
        <v>2640</v>
      </c>
      <c r="SM174" t="s">
        <v>809</v>
      </c>
      <c r="SN174">
        <f t="shared" si="321"/>
        <v>2640</v>
      </c>
      <c r="SR174" s="25" t="s">
        <v>925</v>
      </c>
      <c r="SW174" t="str">
        <f t="shared" si="305"/>
        <v>Arrivée airport 13h30</v>
      </c>
      <c r="SX174">
        <f t="shared" si="305"/>
        <v>0</v>
      </c>
      <c r="SY174">
        <f t="shared" si="305"/>
        <v>0</v>
      </c>
      <c r="TB174" t="str">
        <f t="shared" si="306"/>
        <v>Arrivée airport 13h30</v>
      </c>
      <c r="TC174">
        <f t="shared" si="306"/>
        <v>0</v>
      </c>
      <c r="TD174">
        <f t="shared" si="306"/>
        <v>0</v>
      </c>
      <c r="TG174" t="str">
        <f t="shared" si="307"/>
        <v>Arrivée airport 13h30</v>
      </c>
      <c r="TH174">
        <f t="shared" si="307"/>
        <v>0</v>
      </c>
      <c r="TI174">
        <f t="shared" si="307"/>
        <v>0</v>
      </c>
    </row>
    <row r="175" spans="7:529" x14ac:dyDescent="0.25">
      <c r="AI175" s="27"/>
      <c r="AJ175" s="27"/>
      <c r="AK175" s="65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F175" s="27"/>
      <c r="BG175" s="27"/>
      <c r="BY175" s="27"/>
      <c r="BZ175" s="27"/>
      <c r="CS175" s="27"/>
      <c r="CT175" s="27"/>
      <c r="DN175" s="27"/>
      <c r="GL175" t="s">
        <v>815</v>
      </c>
      <c r="GM175">
        <f t="shared" si="317"/>
        <v>2520</v>
      </c>
      <c r="GR175" s="27"/>
      <c r="GS175" s="27"/>
      <c r="GW175" s="27"/>
      <c r="GX175" s="27"/>
      <c r="HB175" s="27"/>
      <c r="HC175" s="27"/>
      <c r="HD175" t="s">
        <v>919</v>
      </c>
      <c r="HE175" t="s">
        <v>594</v>
      </c>
      <c r="HF175">
        <v>0</v>
      </c>
      <c r="HG175">
        <v>2500</v>
      </c>
      <c r="HI175" t="str">
        <f t="shared" si="289"/>
        <v>J26</v>
      </c>
      <c r="HJ175" t="str">
        <f t="shared" si="290"/>
        <v>Départ à midi de l'hôtel en van pour krabi airport</v>
      </c>
      <c r="HK175">
        <f t="shared" si="290"/>
        <v>0</v>
      </c>
      <c r="HL175">
        <f t="shared" si="290"/>
        <v>2500</v>
      </c>
      <c r="HN175" t="str">
        <f t="shared" si="291"/>
        <v>J26</v>
      </c>
      <c r="HO175" t="str">
        <f t="shared" si="291"/>
        <v>Départ à midi de l'hôtel en van pour krabi airport</v>
      </c>
      <c r="HP175">
        <f t="shared" si="291"/>
        <v>0</v>
      </c>
      <c r="HQ175">
        <f t="shared" si="291"/>
        <v>2500</v>
      </c>
      <c r="HS175" t="str">
        <f t="shared" si="292"/>
        <v>J26</v>
      </c>
      <c r="HT175" t="str">
        <f t="shared" si="292"/>
        <v>Départ à midi de l'hôtel en van pour krabi airport</v>
      </c>
      <c r="HU175">
        <f t="shared" si="292"/>
        <v>0</v>
      </c>
      <c r="HV175">
        <f t="shared" si="292"/>
        <v>2500</v>
      </c>
      <c r="HX175" s="26" t="s">
        <v>812</v>
      </c>
      <c r="HY175" s="72">
        <f>+(HZ163/6)+(($HY182)/6)+(HY170/2)</f>
        <v>3074.2378816666669</v>
      </c>
      <c r="HZ175" s="65">
        <f t="shared" si="322"/>
        <v>119202.70964198009</v>
      </c>
      <c r="IC175" s="26" t="s">
        <v>812</v>
      </c>
      <c r="ID175" s="72">
        <f>+(IE163/6)+(($HY182)/6)+(ID170/2)</f>
        <v>2670.2461283333337</v>
      </c>
      <c r="IE175" s="65">
        <f>+ID175*$C$1</f>
        <v>103538.04297531344</v>
      </c>
      <c r="IH175" s="26" t="s">
        <v>812</v>
      </c>
      <c r="II175" s="72">
        <f>+(IJ163/6)+(($HY182)/6)+(II170/2)</f>
        <v>2270.5527083333336</v>
      </c>
      <c r="IJ175" s="65"/>
      <c r="IM175" s="26" t="s">
        <v>812</v>
      </c>
      <c r="IN175" s="72">
        <f>+(IO163/6)+(($HY182)/6)+(IN170/2)</f>
        <v>1870.8592883333333</v>
      </c>
      <c r="IO175" s="65"/>
      <c r="RX175" t="s">
        <v>815</v>
      </c>
      <c r="RY175">
        <f t="shared" si="318"/>
        <v>2640</v>
      </c>
      <c r="SC175" t="s">
        <v>815</v>
      </c>
      <c r="SD175">
        <f t="shared" si="319"/>
        <v>2640</v>
      </c>
      <c r="SH175" t="s">
        <v>815</v>
      </c>
      <c r="SI175">
        <f t="shared" si="320"/>
        <v>2640</v>
      </c>
      <c r="SM175" t="s">
        <v>815</v>
      </c>
      <c r="SN175">
        <f t="shared" si="321"/>
        <v>2640</v>
      </c>
      <c r="SR175" s="25" t="s">
        <v>926</v>
      </c>
      <c r="SW175" t="str">
        <f t="shared" si="305"/>
        <v>Déjeuner airport</v>
      </c>
      <c r="SX175">
        <f t="shared" si="305"/>
        <v>0</v>
      </c>
      <c r="SY175">
        <f t="shared" si="305"/>
        <v>0</v>
      </c>
      <c r="TB175" t="str">
        <f t="shared" si="306"/>
        <v>Déjeuner airport</v>
      </c>
      <c r="TC175">
        <f t="shared" si="306"/>
        <v>0</v>
      </c>
      <c r="TD175">
        <f t="shared" si="306"/>
        <v>0</v>
      </c>
      <c r="TG175" t="str">
        <f t="shared" si="307"/>
        <v>Déjeuner airport</v>
      </c>
      <c r="TH175">
        <f t="shared" si="307"/>
        <v>0</v>
      </c>
      <c r="TI175">
        <f t="shared" si="307"/>
        <v>0</v>
      </c>
    </row>
    <row r="176" spans="7:529" x14ac:dyDescent="0.25">
      <c r="AI176" s="27"/>
      <c r="AJ176" s="27"/>
      <c r="AK176" s="65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F176" s="27"/>
      <c r="BG176" s="27"/>
      <c r="BH176" s="65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Y176" s="27"/>
      <c r="BZ176" s="27"/>
      <c r="CS176" s="27"/>
      <c r="CT176" s="27"/>
      <c r="DM176" s="27"/>
      <c r="DN176" s="27"/>
      <c r="GR176" s="27"/>
      <c r="GS176" s="27"/>
      <c r="GW176" s="27"/>
      <c r="GX176" s="27"/>
      <c r="HB176" s="27"/>
      <c r="HC176" s="27"/>
      <c r="HD176" t="s">
        <v>908</v>
      </c>
      <c r="HE176" t="s">
        <v>909</v>
      </c>
      <c r="HF176">
        <v>1700</v>
      </c>
      <c r="HG176">
        <v>1700</v>
      </c>
      <c r="HI176" t="str">
        <f t="shared" si="289"/>
        <v/>
      </c>
      <c r="HJ176" t="str">
        <f t="shared" si="290"/>
        <v>Thai smile départ 15h30 arrivée 16h55</v>
      </c>
      <c r="HK176">
        <f t="shared" si="290"/>
        <v>1700</v>
      </c>
      <c r="HL176">
        <f t="shared" si="290"/>
        <v>1700</v>
      </c>
      <c r="HN176" t="str">
        <f t="shared" si="291"/>
        <v/>
      </c>
      <c r="HO176" t="str">
        <f t="shared" si="291"/>
        <v>Thai smile départ 15h30 arrivée 16h55</v>
      </c>
      <c r="HP176">
        <f t="shared" si="291"/>
        <v>1700</v>
      </c>
      <c r="HQ176">
        <f t="shared" si="291"/>
        <v>1700</v>
      </c>
      <c r="HS176" t="str">
        <f t="shared" si="292"/>
        <v/>
      </c>
      <c r="HT176" t="str">
        <f t="shared" si="292"/>
        <v>Thai smile départ 15h30 arrivée 16h55</v>
      </c>
      <c r="HU176">
        <f t="shared" si="292"/>
        <v>1700</v>
      </c>
      <c r="HV176">
        <f t="shared" si="292"/>
        <v>1700</v>
      </c>
      <c r="HX176" s="26"/>
      <c r="HY176" s="72">
        <f>+(HY175*2)-HY170</f>
        <v>5468.9092633333339</v>
      </c>
      <c r="HZ176" s="65">
        <f t="shared" si="322"/>
        <v>212055.41928396022</v>
      </c>
      <c r="IC176" s="26"/>
      <c r="ID176" s="72">
        <f>+(ID175*2)-ID170</f>
        <v>4660.9257566666674</v>
      </c>
      <c r="IE176" s="65">
        <f>+ID176*$C$1</f>
        <v>180726.08595062688</v>
      </c>
      <c r="IH176" s="26"/>
      <c r="II176" s="72">
        <f>+(II175*2)-II170</f>
        <v>3861.5389166666673</v>
      </c>
      <c r="IJ176" s="65"/>
      <c r="IM176" s="26"/>
      <c r="IN176" s="72">
        <f>+(IN175*2)-IN170</f>
        <v>3062.1520766666667</v>
      </c>
      <c r="IO176" s="65"/>
      <c r="SR176" s="25" t="s">
        <v>927</v>
      </c>
      <c r="SS176">
        <v>1300</v>
      </c>
      <c r="ST176">
        <v>1300</v>
      </c>
      <c r="SW176" t="str">
        <f t="shared" si="305"/>
        <v>vol krabi à suvarnabhumi à 15h40 arrivée 17h (thai smile)</v>
      </c>
      <c r="SX176">
        <f t="shared" si="305"/>
        <v>1300</v>
      </c>
      <c r="SY176">
        <f t="shared" si="305"/>
        <v>1300</v>
      </c>
      <c r="TB176" t="str">
        <f t="shared" si="306"/>
        <v>vol krabi à suvarnabhumi à 15h40 arrivée 17h (thai smile)</v>
      </c>
      <c r="TC176">
        <f t="shared" si="306"/>
        <v>1300</v>
      </c>
      <c r="TD176">
        <f t="shared" si="306"/>
        <v>1300</v>
      </c>
      <c r="TG176" t="str">
        <f t="shared" si="307"/>
        <v>vol krabi à suvarnabhumi à 15h40 arrivée 17h (thai smile)</v>
      </c>
      <c r="TH176">
        <f t="shared" si="307"/>
        <v>1300</v>
      </c>
      <c r="TI176">
        <f t="shared" si="307"/>
        <v>1300</v>
      </c>
    </row>
    <row r="177" spans="32:529" x14ac:dyDescent="0.25">
      <c r="AK177" s="25"/>
      <c r="BF177" s="27"/>
      <c r="BG177" s="27"/>
      <c r="BH177" s="65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Z177" s="27"/>
      <c r="CS177" s="27"/>
      <c r="CT177" s="27"/>
      <c r="DM177" s="27"/>
      <c r="DN177" s="27"/>
      <c r="GR177" s="27"/>
      <c r="GS177" s="27"/>
      <c r="GW177" s="27"/>
      <c r="GX177" s="27"/>
      <c r="HB177" s="27"/>
      <c r="HC177" s="27"/>
      <c r="HD177" t="s">
        <v>908</v>
      </c>
      <c r="HE177" t="s">
        <v>612</v>
      </c>
      <c r="HF177">
        <v>0</v>
      </c>
      <c r="HG177">
        <v>0</v>
      </c>
      <c r="HI177" t="str">
        <f t="shared" si="289"/>
        <v/>
      </c>
      <c r="HJ177" t="str">
        <f t="shared" si="290"/>
        <v>Orchid resort T&amp;G</v>
      </c>
      <c r="HK177">
        <f t="shared" si="290"/>
        <v>0</v>
      </c>
      <c r="HL177">
        <f t="shared" si="290"/>
        <v>0</v>
      </c>
      <c r="HN177" t="str">
        <f t="shared" si="291"/>
        <v/>
      </c>
      <c r="HO177" t="str">
        <f t="shared" si="291"/>
        <v>Orchid resort T&amp;G</v>
      </c>
      <c r="HP177">
        <f t="shared" si="291"/>
        <v>0</v>
      </c>
      <c r="HQ177">
        <f t="shared" si="291"/>
        <v>0</v>
      </c>
      <c r="HS177" t="str">
        <f t="shared" si="292"/>
        <v/>
      </c>
      <c r="HT177" t="str">
        <f t="shared" si="292"/>
        <v>Orchid resort T&amp;G</v>
      </c>
      <c r="HU177">
        <f t="shared" si="292"/>
        <v>0</v>
      </c>
      <c r="HV177">
        <f t="shared" si="292"/>
        <v>0</v>
      </c>
      <c r="HX177" s="26" t="s">
        <v>821</v>
      </c>
      <c r="HY177" s="72">
        <f>+(HZ163/4)+(($HY$182)/4)+(HY170/2)</f>
        <v>4441.4651975000006</v>
      </c>
      <c r="HZ177" s="65">
        <f t="shared" si="322"/>
        <v>172216.56446297016</v>
      </c>
      <c r="IC177" s="26" t="s">
        <v>821</v>
      </c>
      <c r="ID177" s="72">
        <f>+(IE163/4)+(($HY$182)/4)+(ID170/2)</f>
        <v>3835.4775675000001</v>
      </c>
      <c r="IE177" s="65"/>
      <c r="IH177" s="26" t="s">
        <v>821</v>
      </c>
      <c r="II177" s="72">
        <f>+(IJ163/4)+(($HY$182)/4)+(II170/2)</f>
        <v>3235.9374375000002</v>
      </c>
      <c r="IJ177" s="65">
        <f>+II177*$C$1</f>
        <v>125472.56446297014</v>
      </c>
      <c r="IM177" s="26" t="s">
        <v>821</v>
      </c>
      <c r="IN177" s="72">
        <f>+(IO163/4)+(($HY$182)/4)+(IN170/2)</f>
        <v>2636.3973074999999</v>
      </c>
      <c r="IO177" s="65"/>
      <c r="SH177" t="s">
        <v>809</v>
      </c>
      <c r="SI177">
        <f t="shared" ref="SI177:SI178" si="323">120*22</f>
        <v>2640</v>
      </c>
      <c r="SM177" t="s">
        <v>809</v>
      </c>
      <c r="SN177">
        <f t="shared" ref="SN177:SN178" si="324">120*22</f>
        <v>2640</v>
      </c>
      <c r="SR177" t="s">
        <v>617</v>
      </c>
      <c r="ST177">
        <f>28*3500</f>
        <v>98000</v>
      </c>
      <c r="SW177" t="str">
        <f t="shared" si="305"/>
        <v>Guide</v>
      </c>
      <c r="SX177">
        <f t="shared" si="305"/>
        <v>0</v>
      </c>
      <c r="SY177">
        <f t="shared" si="305"/>
        <v>98000</v>
      </c>
      <c r="TB177" t="str">
        <f t="shared" si="306"/>
        <v>Guide</v>
      </c>
      <c r="TC177">
        <f t="shared" si="306"/>
        <v>0</v>
      </c>
      <c r="TD177">
        <f t="shared" si="306"/>
        <v>98000</v>
      </c>
      <c r="TG177" t="str">
        <f t="shared" si="307"/>
        <v>Guide</v>
      </c>
      <c r="TH177">
        <f t="shared" si="307"/>
        <v>0</v>
      </c>
      <c r="TI177">
        <f t="shared" si="307"/>
        <v>98000</v>
      </c>
    </row>
    <row r="178" spans="32:529" x14ac:dyDescent="0.25">
      <c r="AI178" s="27"/>
      <c r="AK178" s="25"/>
      <c r="BF178" s="27"/>
      <c r="BG178" s="27"/>
      <c r="BH178" s="65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Y178" s="27"/>
      <c r="BZ178" s="27"/>
      <c r="CT178" s="27"/>
      <c r="DM178" s="27"/>
      <c r="DN178" s="27"/>
      <c r="GR178" s="27"/>
      <c r="GS178" s="27"/>
      <c r="GW178" s="27"/>
      <c r="GX178" s="27"/>
      <c r="HB178" s="27"/>
      <c r="HC178" s="27"/>
      <c r="HD178" t="s">
        <v>908</v>
      </c>
      <c r="HE178" t="s">
        <v>617</v>
      </c>
      <c r="HF178">
        <v>0</v>
      </c>
      <c r="HG178">
        <f>26*3500</f>
        <v>91000</v>
      </c>
      <c r="HI178" t="str">
        <f t="shared" si="289"/>
        <v/>
      </c>
      <c r="HJ178" t="str">
        <f t="shared" si="290"/>
        <v>Guide</v>
      </c>
      <c r="HK178">
        <f t="shared" si="290"/>
        <v>0</v>
      </c>
      <c r="HL178">
        <f t="shared" si="290"/>
        <v>91000</v>
      </c>
      <c r="HN178" t="str">
        <f t="shared" si="291"/>
        <v/>
      </c>
      <c r="HO178" t="str">
        <f t="shared" si="291"/>
        <v>Guide</v>
      </c>
      <c r="HP178">
        <f t="shared" si="291"/>
        <v>0</v>
      </c>
      <c r="HQ178">
        <f t="shared" si="291"/>
        <v>91000</v>
      </c>
      <c r="HS178" t="str">
        <f t="shared" si="292"/>
        <v/>
      </c>
      <c r="HT178" t="str">
        <f t="shared" si="292"/>
        <v>Guide</v>
      </c>
      <c r="HU178">
        <f t="shared" si="292"/>
        <v>0</v>
      </c>
      <c r="HV178">
        <f t="shared" si="292"/>
        <v>91000</v>
      </c>
      <c r="HX178" s="26"/>
      <c r="HY178" s="72">
        <f>+(HY177*2)-HY170</f>
        <v>8203.3638950000004</v>
      </c>
      <c r="HZ178" s="65">
        <f t="shared" si="322"/>
        <v>318083.12892594031</v>
      </c>
      <c r="IC178" s="26"/>
      <c r="ID178" s="72">
        <f>+(ID177*2)-ID170</f>
        <v>6991.3886350000002</v>
      </c>
      <c r="IE178" s="65"/>
      <c r="IH178" s="26"/>
      <c r="II178" s="72">
        <f>+(II177*2)-II170</f>
        <v>5792.3083750000005</v>
      </c>
      <c r="IJ178" s="65">
        <f>+II178*$C$1</f>
        <v>224595.12892594031</v>
      </c>
      <c r="IM178" s="26"/>
      <c r="IN178" s="72">
        <f>+(IN177*2)-IN170</f>
        <v>4593.2281149999999</v>
      </c>
      <c r="IO178" s="65"/>
      <c r="SH178" t="s">
        <v>815</v>
      </c>
      <c r="SI178">
        <f t="shared" si="323"/>
        <v>2640</v>
      </c>
      <c r="SM178" t="s">
        <v>815</v>
      </c>
      <c r="SN178">
        <f t="shared" si="324"/>
        <v>2640</v>
      </c>
      <c r="SR178" s="25"/>
      <c r="SS178" s="25"/>
      <c r="ST178" s="25"/>
      <c r="SW178" s="25"/>
      <c r="SX178" s="25"/>
      <c r="SY178" s="25"/>
      <c r="TB178" s="25"/>
      <c r="TC178" s="25"/>
      <c r="TD178" s="25"/>
      <c r="TG178" s="25"/>
      <c r="TH178" s="25"/>
      <c r="TI178" s="25"/>
    </row>
    <row r="179" spans="32:529" x14ac:dyDescent="0.25">
      <c r="AI179" s="27"/>
      <c r="AJ179" s="27"/>
      <c r="AK179" s="65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F179" s="27"/>
      <c r="BH179" s="65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Y179" s="27"/>
      <c r="DN179" s="27"/>
      <c r="GR179" s="27"/>
      <c r="GS179" s="27"/>
      <c r="GW179" s="27"/>
      <c r="GX179" s="27"/>
      <c r="HB179" s="27"/>
      <c r="HC179" s="27"/>
      <c r="HD179" t="s">
        <v>908</v>
      </c>
      <c r="HE179" t="s">
        <v>624</v>
      </c>
      <c r="HF179">
        <v>0</v>
      </c>
      <c r="HG179">
        <v>0</v>
      </c>
      <c r="HI179" t="str">
        <f t="shared" si="289"/>
        <v/>
      </c>
      <c r="HJ179" t="str">
        <f t="shared" si="290"/>
        <v>Vol BKK - Udon 10h10 le lendemain</v>
      </c>
      <c r="HK179">
        <f t="shared" si="290"/>
        <v>0</v>
      </c>
      <c r="HL179">
        <f t="shared" si="290"/>
        <v>0</v>
      </c>
      <c r="HN179" t="str">
        <f t="shared" si="291"/>
        <v/>
      </c>
      <c r="HO179" t="str">
        <f t="shared" si="291"/>
        <v>Vol BKK - Udon 10h10 le lendemain</v>
      </c>
      <c r="HP179">
        <f t="shared" si="291"/>
        <v>0</v>
      </c>
      <c r="HQ179">
        <f t="shared" si="291"/>
        <v>0</v>
      </c>
      <c r="HS179" t="str">
        <f t="shared" si="292"/>
        <v/>
      </c>
      <c r="HT179" t="str">
        <f t="shared" si="292"/>
        <v>Vol BKK - Udon 10h10 le lendemain</v>
      </c>
      <c r="HU179">
        <f t="shared" si="292"/>
        <v>0</v>
      </c>
      <c r="HV179">
        <f t="shared" si="292"/>
        <v>0</v>
      </c>
      <c r="HX179" s="26" t="s">
        <v>827</v>
      </c>
      <c r="HY179" s="72">
        <f>+(HZ163/2)+(($HY$182)/2)+(HY170/2)</f>
        <v>8543.1471450000008</v>
      </c>
      <c r="HZ179" s="65">
        <f t="shared" si="322"/>
        <v>331258.12892594031</v>
      </c>
      <c r="IC179" s="26" t="s">
        <v>827</v>
      </c>
      <c r="ID179" s="72">
        <f>+(IE163/2)+(($HY$182)/2)+(ID170/2)</f>
        <v>7331.1718850000007</v>
      </c>
      <c r="IE179" s="65"/>
      <c r="IH179" s="26" t="s">
        <v>827</v>
      </c>
      <c r="II179" s="72">
        <f>+(IJ163/2)+(($HY$182)/2)+(II170/2)</f>
        <v>6132.0916250000009</v>
      </c>
      <c r="IJ179" s="65"/>
      <c r="IM179" s="26" t="s">
        <v>827</v>
      </c>
      <c r="IN179" s="72">
        <f>+(IO163/2)+(($HY$182)/2)+(IN170/2)</f>
        <v>4933.0113650000003</v>
      </c>
      <c r="IO179" s="65">
        <f>+IN179*$C$1</f>
        <v>191276.12892594028</v>
      </c>
      <c r="SR179" s="26" t="s">
        <v>639</v>
      </c>
      <c r="SS179" s="72">
        <f>SUM(SS19:SS178)/$C$1</f>
        <v>1675.0605</v>
      </c>
      <c r="ST179" s="72">
        <f>SUM(ST19:ST178)/$C$1</f>
        <v>4735.6887500000003</v>
      </c>
      <c r="SW179" s="26" t="s">
        <v>639</v>
      </c>
      <c r="SX179" s="72">
        <f>SUM(SX19:SX178)/$C$1</f>
        <v>1675.0605</v>
      </c>
      <c r="SY179" s="72">
        <f>SUM(SY19:SY178)/$C$1</f>
        <v>4735.6887500000003</v>
      </c>
      <c r="TB179" s="26" t="s">
        <v>639</v>
      </c>
      <c r="TC179" s="72">
        <f>SUM(TC19:TC178)/$C$1</f>
        <v>1701.3663000000001</v>
      </c>
      <c r="TD179" s="72">
        <f>SUM(TD19:TD178)/$C$1</f>
        <v>4643.1026499999998</v>
      </c>
      <c r="TG179" s="26" t="s">
        <v>639</v>
      </c>
      <c r="TH179" s="72">
        <f>SUM(TH19:TH178)/$C$1</f>
        <v>1809.4264000000001</v>
      </c>
      <c r="TI179" s="72">
        <f>SUM(TI19:TI178)/$C$1</f>
        <v>4591.7805500000004</v>
      </c>
    </row>
    <row r="180" spans="32:529" x14ac:dyDescent="0.25">
      <c r="AI180" s="27"/>
      <c r="AJ180" s="27"/>
      <c r="AK180" s="65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G180" s="27"/>
      <c r="BH180" s="65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Y180" s="27"/>
      <c r="BZ180" s="27"/>
      <c r="DM180" s="27"/>
      <c r="DN180" s="27"/>
      <c r="GS180" s="27"/>
      <c r="GX180" s="27"/>
      <c r="HC180" s="27"/>
      <c r="HG180" s="27"/>
      <c r="HL180" s="27"/>
      <c r="HQ180" s="27"/>
      <c r="HV180" s="27"/>
      <c r="HX180" s="26"/>
      <c r="HY180" s="72">
        <f>+(HY179*2)-HY170</f>
        <v>16406.727790000001</v>
      </c>
      <c r="HZ180" s="65">
        <f t="shared" si="322"/>
        <v>636166.25785188063</v>
      </c>
      <c r="IC180" s="26"/>
      <c r="ID180" s="72">
        <f>+(ID179*2)-ID170</f>
        <v>13982.77727</v>
      </c>
      <c r="IE180" s="65"/>
      <c r="IH180" s="26"/>
      <c r="II180" s="72">
        <f>+(II179*2)-II170</f>
        <v>11584.616750000001</v>
      </c>
      <c r="IJ180" s="65"/>
      <c r="IM180" s="26"/>
      <c r="IN180" s="72">
        <f>+(IN179*2)-IN170</f>
        <v>9186.4562299999998</v>
      </c>
      <c r="IO180" s="65">
        <f>+IN180*$C$1</f>
        <v>356202.25785188057</v>
      </c>
      <c r="SR180" s="26"/>
      <c r="SS180" s="26"/>
      <c r="ST180" s="26"/>
      <c r="SW180" s="26"/>
      <c r="SX180" s="26"/>
      <c r="SY180" s="26"/>
      <c r="TB180" s="26"/>
      <c r="TC180" s="26"/>
      <c r="TD180" s="26"/>
      <c r="TG180" s="26"/>
      <c r="TH180" s="26"/>
      <c r="TI180" s="26"/>
    </row>
    <row r="181" spans="32:529" x14ac:dyDescent="0.25">
      <c r="AI181" s="27"/>
      <c r="AJ181" s="27"/>
      <c r="AK181" s="65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F181" s="27"/>
      <c r="BG181" s="27"/>
      <c r="BH181" s="65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Y181" s="27"/>
      <c r="BZ181" s="27"/>
      <c r="DM181" s="27"/>
      <c r="GR181" s="27"/>
      <c r="GS181" s="27"/>
      <c r="GW181" s="27"/>
      <c r="GX181" s="27"/>
      <c r="HB181" s="27"/>
      <c r="HC181" s="27"/>
      <c r="HE181" s="26" t="s">
        <v>639</v>
      </c>
      <c r="HF181" s="72">
        <f>SUM(HF19:HF179)/$C$1</f>
        <v>2038.67371</v>
      </c>
      <c r="HG181" s="72">
        <f>SUM(HG19:HG179)/$C$1</f>
        <v>4880.5253899999998</v>
      </c>
      <c r="HH181" s="27"/>
      <c r="HJ181" s="26" t="s">
        <v>639</v>
      </c>
      <c r="HK181" s="72">
        <f>SUM(HK19:HK179)/$C$1</f>
        <v>2038.67371</v>
      </c>
      <c r="HL181" s="72">
        <f>SUM(HL19:HL179)/$C$1</f>
        <v>4854.7353899999998</v>
      </c>
      <c r="HO181" s="26" t="s">
        <v>639</v>
      </c>
      <c r="HP181" s="72">
        <f>SUM(HP19:HP179)/$C$1</f>
        <v>2038.67371</v>
      </c>
      <c r="HQ181" s="72">
        <f>SUM(HQ19:HQ179)/$C$1</f>
        <v>4854.7353899999998</v>
      </c>
      <c r="HT181" s="26" t="s">
        <v>639</v>
      </c>
      <c r="HU181" s="72">
        <f>SUM(HU19:HU179)/$C$1</f>
        <v>2038.67371</v>
      </c>
      <c r="HV181" s="72">
        <f>SUM(HV19:HV179)/$C$1</f>
        <v>4854.7353899999998</v>
      </c>
      <c r="HY181" s="27"/>
      <c r="HZ181" s="27"/>
      <c r="ID181" s="27"/>
      <c r="IE181" s="27"/>
      <c r="II181" s="27"/>
      <c r="IJ181" s="27"/>
      <c r="IN181" s="27"/>
      <c r="IO181" s="27"/>
      <c r="SR181" s="26" t="s">
        <v>654</v>
      </c>
      <c r="SS181" s="26"/>
      <c r="ST181" s="72">
        <v>0</v>
      </c>
      <c r="SW181" s="26" t="s">
        <v>654</v>
      </c>
      <c r="SX181" s="26"/>
      <c r="SY181" s="72">
        <v>0</v>
      </c>
      <c r="TB181" s="26" t="s">
        <v>654</v>
      </c>
      <c r="TC181" s="26"/>
      <c r="TD181" s="72">
        <v>0</v>
      </c>
      <c r="TG181" s="26" t="s">
        <v>654</v>
      </c>
      <c r="TH181" s="26"/>
      <c r="TI181" s="72">
        <v>0</v>
      </c>
    </row>
    <row r="182" spans="32:529" x14ac:dyDescent="0.25">
      <c r="AI182" s="27"/>
      <c r="AJ182" s="27"/>
      <c r="AK182" s="65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G182" s="27"/>
      <c r="BY182" s="27"/>
      <c r="DM182" s="27"/>
      <c r="DN182" s="27"/>
      <c r="GR182" s="27"/>
      <c r="GS182" s="27"/>
      <c r="GW182" s="27"/>
      <c r="GX182" s="27"/>
      <c r="HB182" s="27"/>
      <c r="HC182" s="27"/>
      <c r="HE182" s="26"/>
      <c r="HF182" s="26"/>
      <c r="HG182" s="26"/>
      <c r="HH182" s="27"/>
      <c r="HJ182" s="26"/>
      <c r="HK182" s="26"/>
      <c r="HL182" s="26"/>
      <c r="HO182" s="26"/>
      <c r="HP182" s="26"/>
      <c r="HQ182" s="26"/>
      <c r="HT182" s="26"/>
      <c r="HU182" s="26"/>
      <c r="HV182" s="26"/>
      <c r="HX182" t="s">
        <v>795</v>
      </c>
      <c r="HY182">
        <f>22*120</f>
        <v>2640</v>
      </c>
      <c r="HZ182" s="27"/>
      <c r="ID182" s="27"/>
      <c r="IE182" s="27"/>
      <c r="II182" s="27"/>
      <c r="IJ182" s="27"/>
      <c r="IN182" s="27"/>
      <c r="IO182" s="27"/>
      <c r="SR182" s="26" t="s">
        <v>663</v>
      </c>
      <c r="SS182" s="26" t="s">
        <v>25</v>
      </c>
      <c r="ST182" s="72">
        <f>+ST181+ST179+(SS190*ST184)+(SS189*(ST184/2))</f>
        <v>14713.839750000001</v>
      </c>
      <c r="SW182" s="26" t="s">
        <v>663</v>
      </c>
      <c r="SX182" s="26" t="s">
        <v>25</v>
      </c>
      <c r="SY182" s="72">
        <f>+SY181+SY179+(SX190*SY184)+(SX189*(SY184/2))</f>
        <v>12219.302</v>
      </c>
      <c r="TB182" s="26" t="s">
        <v>663</v>
      </c>
      <c r="TC182" s="26" t="s">
        <v>25</v>
      </c>
      <c r="TD182" s="72">
        <f>+TD181+TD179+(TC190*TD184)+(TC189*(TD184/2))</f>
        <v>9737.4013500000001</v>
      </c>
      <c r="TG182" s="26" t="s">
        <v>663</v>
      </c>
      <c r="TH182" s="26" t="s">
        <v>25</v>
      </c>
      <c r="TI182" s="72">
        <f>+TI181+TI179+(TH190*TI184)+(TH189*(TI184/2))</f>
        <v>7355.0501000000004</v>
      </c>
    </row>
    <row r="183" spans="32:529" x14ac:dyDescent="0.25">
      <c r="AI183" s="27"/>
      <c r="AJ183" s="27"/>
      <c r="AK183" s="65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F183" s="27"/>
      <c r="DM183" s="27"/>
      <c r="DN183" s="27"/>
      <c r="GR183" s="27"/>
      <c r="GS183" s="27"/>
      <c r="GW183" s="27"/>
      <c r="GX183" s="27"/>
      <c r="HB183" s="27"/>
      <c r="HC183" s="27"/>
      <c r="HE183" s="26" t="s">
        <v>654</v>
      </c>
      <c r="HF183" s="26"/>
      <c r="HG183" s="72">
        <v>0</v>
      </c>
      <c r="HJ183" s="26" t="s">
        <v>654</v>
      </c>
      <c r="HK183" s="26"/>
      <c r="HL183" s="72">
        <v>0</v>
      </c>
      <c r="HO183" s="26" t="s">
        <v>654</v>
      </c>
      <c r="HP183" s="26"/>
      <c r="HQ183" s="72">
        <v>0</v>
      </c>
      <c r="HT183" s="26" t="s">
        <v>654</v>
      </c>
      <c r="HU183" s="26"/>
      <c r="HV183" s="72">
        <v>0</v>
      </c>
      <c r="HX183" t="s">
        <v>803</v>
      </c>
      <c r="HY183">
        <f t="shared" ref="HY183:HY185" si="325">22*120</f>
        <v>2640</v>
      </c>
      <c r="HZ183" s="27"/>
      <c r="ID183" s="27"/>
      <c r="IE183" s="27"/>
      <c r="II183" s="27"/>
      <c r="IJ183" s="27"/>
      <c r="IN183" s="27"/>
      <c r="IO183" s="27"/>
      <c r="SR183" s="26" t="s">
        <v>672</v>
      </c>
      <c r="SS183" s="26" t="s">
        <v>25</v>
      </c>
      <c r="ST183" s="72">
        <v>25</v>
      </c>
      <c r="SW183" s="26" t="s">
        <v>672</v>
      </c>
      <c r="SX183" s="26" t="s">
        <v>25</v>
      </c>
      <c r="SY183" s="72">
        <v>25</v>
      </c>
      <c r="TB183" s="26" t="s">
        <v>672</v>
      </c>
      <c r="TC183" s="26" t="s">
        <v>25</v>
      </c>
      <c r="TD183" s="72">
        <v>25</v>
      </c>
      <c r="TG183" s="26" t="s">
        <v>672</v>
      </c>
      <c r="TH183" s="26" t="s">
        <v>25</v>
      </c>
      <c r="TI183" s="72">
        <v>25</v>
      </c>
    </row>
    <row r="184" spans="32:529" x14ac:dyDescent="0.25">
      <c r="AI184" s="27"/>
      <c r="AJ184" s="27"/>
      <c r="AK184" s="65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F184" s="27"/>
      <c r="BG184" s="27"/>
      <c r="BY184" s="27"/>
      <c r="BZ184" s="27"/>
      <c r="DM184" s="27"/>
      <c r="DN184" s="27"/>
      <c r="GS184" s="27"/>
      <c r="GX184" s="27"/>
      <c r="HC184" s="27"/>
      <c r="HE184" s="26" t="s">
        <v>663</v>
      </c>
      <c r="HF184" s="26"/>
      <c r="HG184" s="72">
        <f>+HG183+HG181+(HF192*HG186)+(HF191*(HG186/2))</f>
        <v>16841.72107</v>
      </c>
      <c r="HJ184" s="26" t="s">
        <v>663</v>
      </c>
      <c r="HK184" s="26"/>
      <c r="HL184" s="72">
        <f>+HL183+HL181+(HK192*HL186)+(HK191*(HL186/2))</f>
        <v>13825.632149999999</v>
      </c>
      <c r="HO184" s="26" t="s">
        <v>663</v>
      </c>
      <c r="HP184" s="26"/>
      <c r="HQ184" s="72">
        <f>+HQ183+HQ181+(HP192*HQ186)+(HP191*(HQ186/2))</f>
        <v>10835.333229999998</v>
      </c>
      <c r="HT184" s="26" t="s">
        <v>663</v>
      </c>
      <c r="HU184" s="26"/>
      <c r="HV184" s="72">
        <f>+HV183+HV181+(HU192*HV186)+(HU191*(HV186/2))</f>
        <v>7845.03431</v>
      </c>
      <c r="HX184" t="s">
        <v>809</v>
      </c>
      <c r="HY184">
        <f t="shared" si="325"/>
        <v>2640</v>
      </c>
      <c r="SR184" s="26" t="s">
        <v>681</v>
      </c>
      <c r="SS184" s="26"/>
      <c r="ST184" s="26">
        <v>8</v>
      </c>
      <c r="SW184" s="26" t="s">
        <v>681</v>
      </c>
      <c r="SX184" s="26"/>
      <c r="SY184" s="26">
        <v>6</v>
      </c>
      <c r="TB184" s="26" t="s">
        <v>681</v>
      </c>
      <c r="TC184" s="26"/>
      <c r="TD184" s="26">
        <v>4</v>
      </c>
      <c r="TG184" s="26" t="s">
        <v>681</v>
      </c>
      <c r="TH184" s="26"/>
      <c r="TI184" s="26">
        <v>2</v>
      </c>
    </row>
    <row r="185" spans="32:529" x14ac:dyDescent="0.25">
      <c r="AI185" s="27"/>
      <c r="AJ185" s="27"/>
      <c r="AK185" s="65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Y185" s="27"/>
      <c r="BZ185" s="27"/>
      <c r="DM185" s="27"/>
      <c r="DN185" s="27"/>
      <c r="GR185" s="27"/>
      <c r="GS185" s="27"/>
      <c r="GW185" s="27"/>
      <c r="GX185" s="27"/>
      <c r="HB185" s="27"/>
      <c r="HC185" s="27"/>
      <c r="HE185" s="26" t="s">
        <v>672</v>
      </c>
      <c r="HF185" s="26"/>
      <c r="HG185" s="72">
        <v>25</v>
      </c>
      <c r="HJ185" s="26" t="s">
        <v>672</v>
      </c>
      <c r="HK185" s="26"/>
      <c r="HL185" s="72">
        <f>+HG185</f>
        <v>25</v>
      </c>
      <c r="HO185" s="26" t="s">
        <v>672</v>
      </c>
      <c r="HP185" s="26"/>
      <c r="HQ185" s="72">
        <f>+HL185</f>
        <v>25</v>
      </c>
      <c r="HT185" s="26" t="s">
        <v>672</v>
      </c>
      <c r="HU185" s="26"/>
      <c r="HV185" s="72">
        <f>+HQ185</f>
        <v>25</v>
      </c>
      <c r="HX185" t="s">
        <v>815</v>
      </c>
      <c r="HY185">
        <f t="shared" si="325"/>
        <v>2640</v>
      </c>
      <c r="SR185" s="26" t="s">
        <v>689</v>
      </c>
      <c r="SS185" s="26"/>
      <c r="ST185" s="72">
        <f>+ST184*ST183*10</f>
        <v>2000</v>
      </c>
      <c r="SW185" s="26" t="s">
        <v>689</v>
      </c>
      <c r="SX185" s="26"/>
      <c r="SY185" s="72">
        <f>+SY184*SY183*10</f>
        <v>1500</v>
      </c>
      <c r="TB185" s="26" t="s">
        <v>689</v>
      </c>
      <c r="TC185" s="26"/>
      <c r="TD185" s="72">
        <f>+TD184*TD183*10</f>
        <v>1000</v>
      </c>
      <c r="TG185" s="26" t="s">
        <v>689</v>
      </c>
      <c r="TH185" s="26"/>
      <c r="TI185" s="72">
        <f>+TI184*TI183*10</f>
        <v>500</v>
      </c>
    </row>
    <row r="186" spans="32:529" x14ac:dyDescent="0.25">
      <c r="AF186" s="27"/>
      <c r="AI186" s="27"/>
      <c r="AJ186" s="27"/>
      <c r="AK186" s="65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Y186" s="27"/>
      <c r="DM186" s="27"/>
      <c r="DN186" s="27"/>
      <c r="GR186" s="27"/>
      <c r="GS186" s="27"/>
      <c r="GW186" s="27"/>
      <c r="GX186" s="27"/>
      <c r="HB186" s="27"/>
      <c r="HC186" s="27"/>
      <c r="HE186" s="26" t="s">
        <v>681</v>
      </c>
      <c r="HF186" s="26"/>
      <c r="HG186" s="26">
        <v>8</v>
      </c>
      <c r="HJ186" s="26" t="s">
        <v>681</v>
      </c>
      <c r="HK186" s="26"/>
      <c r="HL186" s="26">
        <v>6</v>
      </c>
      <c r="HO186" s="26" t="s">
        <v>681</v>
      </c>
      <c r="HP186" s="26"/>
      <c r="HQ186" s="26">
        <v>4</v>
      </c>
      <c r="HT186" s="26" t="s">
        <v>681</v>
      </c>
      <c r="HU186" s="26"/>
      <c r="HV186" s="26">
        <v>2</v>
      </c>
      <c r="HY186" s="27"/>
      <c r="ID186" s="27"/>
      <c r="II186" s="27"/>
      <c r="IN186" s="27"/>
      <c r="SR186" s="26" t="s">
        <v>699</v>
      </c>
      <c r="SS186" s="26"/>
      <c r="ST186" s="72">
        <f>+ST185+ST182</f>
        <v>16713.839749999999</v>
      </c>
      <c r="SW186" s="26" t="s">
        <v>699</v>
      </c>
      <c r="SX186" s="26"/>
      <c r="SY186" s="72">
        <f>+SY185+SY182</f>
        <v>13719.302</v>
      </c>
      <c r="TB186" s="26" t="s">
        <v>699</v>
      </c>
      <c r="TC186" s="26"/>
      <c r="TD186" s="72">
        <f>+TD185+TD182</f>
        <v>10737.40135</v>
      </c>
      <c r="TG186" s="26" t="s">
        <v>699</v>
      </c>
      <c r="TH186" s="26"/>
      <c r="TI186" s="72">
        <f>+TI185+TI182</f>
        <v>7855.0501000000004</v>
      </c>
    </row>
    <row r="187" spans="32:529" x14ac:dyDescent="0.25">
      <c r="AI187" s="27"/>
      <c r="AJ187" s="27"/>
      <c r="AK187" s="65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DM187" s="27"/>
      <c r="DN187" s="27"/>
      <c r="GM187" s="27"/>
      <c r="GN187" s="27"/>
      <c r="GR187" s="27"/>
      <c r="GS187" s="27"/>
      <c r="GW187" s="27"/>
      <c r="GX187" s="27"/>
      <c r="HB187" s="27"/>
      <c r="HC187" s="27"/>
      <c r="HE187" s="26" t="s">
        <v>689</v>
      </c>
      <c r="HF187" s="26"/>
      <c r="HG187" s="72">
        <f>+HG186*HG185*26</f>
        <v>5200</v>
      </c>
      <c r="HJ187" s="26" t="s">
        <v>689</v>
      </c>
      <c r="HK187" s="26"/>
      <c r="HL187" s="72">
        <f>+HL186*HL185*26</f>
        <v>3900</v>
      </c>
      <c r="HO187" s="26" t="s">
        <v>689</v>
      </c>
      <c r="HP187" s="26"/>
      <c r="HQ187" s="72">
        <f>+HQ186*HQ185*26</f>
        <v>2600</v>
      </c>
      <c r="HT187" s="26" t="s">
        <v>689</v>
      </c>
      <c r="HU187" s="26"/>
      <c r="HV187" s="72">
        <f>+HV186*HV185*26</f>
        <v>1300</v>
      </c>
      <c r="HZ187" s="27"/>
      <c r="IE187" s="27"/>
      <c r="IJ187" s="27"/>
      <c r="IO187" s="27"/>
      <c r="SR187" s="26" t="s">
        <v>709</v>
      </c>
      <c r="SS187" s="72">
        <f>+ST186/ST184</f>
        <v>2089.2299687499999</v>
      </c>
      <c r="ST187" s="26"/>
      <c r="SW187" s="26" t="s">
        <v>709</v>
      </c>
      <c r="SX187" s="72">
        <f>+SY186/SY184</f>
        <v>2286.5503333333331</v>
      </c>
      <c r="SY187" s="26"/>
      <c r="TB187" s="26" t="s">
        <v>709</v>
      </c>
      <c r="TC187" s="72">
        <f>+TD186/TD184</f>
        <v>2684.3503375</v>
      </c>
      <c r="TD187" s="26"/>
      <c r="TG187" s="26" t="s">
        <v>709</v>
      </c>
      <c r="TH187" s="72">
        <f>+TI186/TI184</f>
        <v>3927.5250500000002</v>
      </c>
      <c r="TI187" s="26"/>
    </row>
    <row r="188" spans="32:529" x14ac:dyDescent="0.25">
      <c r="AK188" s="25"/>
      <c r="BY188" s="27"/>
      <c r="DM188" s="27"/>
      <c r="DN188" s="27"/>
      <c r="GM188" s="27"/>
      <c r="GN188" s="27"/>
      <c r="GR188" s="27"/>
      <c r="GS188" s="27"/>
      <c r="GW188" s="27"/>
      <c r="GX188" s="27"/>
      <c r="HB188" s="27"/>
      <c r="HC188" s="27"/>
      <c r="HE188" s="26" t="s">
        <v>699</v>
      </c>
      <c r="HF188" s="26"/>
      <c r="HG188" s="72">
        <f>+HG187+HG184</f>
        <v>22041.72107</v>
      </c>
      <c r="HJ188" s="26" t="s">
        <v>699</v>
      </c>
      <c r="HK188" s="26"/>
      <c r="HL188" s="72">
        <f>+HL187+HL184</f>
        <v>17725.632149999998</v>
      </c>
      <c r="HO188" s="26" t="s">
        <v>699</v>
      </c>
      <c r="HP188" s="26"/>
      <c r="HQ188" s="72">
        <f>+HQ187+HQ184</f>
        <v>13435.333229999998</v>
      </c>
      <c r="HT188" s="26" t="s">
        <v>699</v>
      </c>
      <c r="HU188" s="26"/>
      <c r="HV188" s="72">
        <f>+HV187+HV184</f>
        <v>9145.0343099999991</v>
      </c>
      <c r="HY188" s="27"/>
      <c r="ID188" s="27"/>
      <c r="II188" s="27"/>
      <c r="IN188" s="27"/>
      <c r="SR188" s="26" t="s">
        <v>713</v>
      </c>
      <c r="SS188" s="72">
        <f>+(ST186/ST184*2)-SS189</f>
        <v>3322.8766874999997</v>
      </c>
      <c r="ST188" s="26" t="s">
        <v>25</v>
      </c>
      <c r="SW188" s="26" t="s">
        <v>713</v>
      </c>
      <c r="SX188" s="72">
        <f>+(SY186/SY184*2)-SX189</f>
        <v>3717.5174166666661</v>
      </c>
      <c r="SY188" s="26" t="s">
        <v>25</v>
      </c>
      <c r="TB188" s="26" t="s">
        <v>713</v>
      </c>
      <c r="TC188" s="72">
        <f>+(TD186/TD184*2)-TC189</f>
        <v>4513.1174250000004</v>
      </c>
      <c r="TD188" s="26" t="s">
        <v>25</v>
      </c>
      <c r="TG188" s="26" t="s">
        <v>713</v>
      </c>
      <c r="TH188" s="72">
        <f>+(TI186/TI184*2)-TH189</f>
        <v>6999.4668500000007</v>
      </c>
      <c r="TI188" s="26" t="s">
        <v>25</v>
      </c>
    </row>
    <row r="189" spans="32:529" x14ac:dyDescent="0.25">
      <c r="AK189" s="25"/>
      <c r="BY189" s="27"/>
      <c r="BZ189" s="27"/>
      <c r="DM189" s="27"/>
      <c r="DN189" s="27"/>
      <c r="GN189" s="27"/>
      <c r="GR189" s="27"/>
      <c r="GW189" s="27"/>
      <c r="HB189" s="27"/>
      <c r="HE189" s="26" t="s">
        <v>709</v>
      </c>
      <c r="HF189" s="72">
        <f>+HG188/HG186</f>
        <v>2755.2151337499999</v>
      </c>
      <c r="HG189" s="26"/>
      <c r="HJ189" s="26" t="s">
        <v>709</v>
      </c>
      <c r="HK189" s="72">
        <f>+HL188/HL186</f>
        <v>2954.2720249999998</v>
      </c>
      <c r="HL189" s="26"/>
      <c r="HO189" s="26" t="s">
        <v>709</v>
      </c>
      <c r="HP189" s="72">
        <f>+HQ188/HQ186</f>
        <v>3358.8333074999996</v>
      </c>
      <c r="HQ189" s="26"/>
      <c r="HT189" s="26" t="s">
        <v>709</v>
      </c>
      <c r="HU189" s="72">
        <f>+HV188/HV186</f>
        <v>4572.5171549999995</v>
      </c>
      <c r="HV189" s="26"/>
      <c r="SR189" s="26" t="s">
        <v>720</v>
      </c>
      <c r="SS189" s="72">
        <f>+(+SS23+SS44+SS51+SS34+SS127+SS121+SS114+SS108+SS101+SS94+SS82+SS168+SS165+SS162+SS73+SS66+SS58+SS28+SS148+SS134+SS153+SS155+SS157)/$C$1</f>
        <v>855.58325000000002</v>
      </c>
      <c r="ST189" s="26"/>
      <c r="SW189" s="26" t="s">
        <v>720</v>
      </c>
      <c r="SX189" s="72">
        <f>+(+SX23+SX44+SX51+SX34+SX127+SX121+SX114+SX108+SX101+SX94+SX82+SX168+SX165+SX162+SX73+SX66+SX58+SX28+SX148+SX134+SX153+SX155+SX157)/$C$1</f>
        <v>855.58325000000002</v>
      </c>
      <c r="SY189" s="26"/>
      <c r="TB189" s="26" t="s">
        <v>720</v>
      </c>
      <c r="TC189" s="72">
        <f>+(+TC23+TC44+TC51+TC34+TC127+TC121+TC114+TC108+TC101+TC94+TC82+TC168+TC165+TC162+TC73+TC66+TC58+TC28+TC148+TC134+TC153+TC155+TC157)/$C$1</f>
        <v>855.58325000000002</v>
      </c>
      <c r="TD189" s="26"/>
      <c r="TG189" s="26" t="s">
        <v>720</v>
      </c>
      <c r="TH189" s="72">
        <f>+(+TH23+TH44+TH51+TH34+TH127+TH121+TH114+TH108+TH101+TH94+TH82+TH168+TH165+TH162+TH73+TH66+TH58+TH28+TH148+TH134+TH153+TH155+TH157)/$C$1</f>
        <v>855.58325000000002</v>
      </c>
      <c r="TI189" s="26"/>
    </row>
    <row r="190" spans="32:529" x14ac:dyDescent="0.25">
      <c r="AK190" s="25"/>
      <c r="BF190" s="27"/>
      <c r="BG190" s="27"/>
      <c r="BY190" s="27"/>
      <c r="CT190" s="27"/>
      <c r="DM190" s="27"/>
      <c r="GM190" s="27"/>
      <c r="GN190" s="27"/>
      <c r="HE190" s="26" t="s">
        <v>713</v>
      </c>
      <c r="HF190" s="72">
        <f>+(HG188/HG186*2)-HF191</f>
        <v>4423.3817675</v>
      </c>
      <c r="HG190" s="26"/>
      <c r="HJ190" s="26" t="s">
        <v>713</v>
      </c>
      <c r="HK190" s="72">
        <f>+(HL188/HL186*2)-HK191</f>
        <v>4821.4955499999996</v>
      </c>
      <c r="HL190" s="26"/>
      <c r="HO190" s="26" t="s">
        <v>713</v>
      </c>
      <c r="HP190" s="72">
        <f>+(HQ188/HQ186*2)-HP191</f>
        <v>5630.6181149999993</v>
      </c>
      <c r="HQ190" s="26"/>
      <c r="HT190" s="26" t="s">
        <v>713</v>
      </c>
      <c r="HU190" s="72">
        <f>+(HV188/HV186*2)-HU191</f>
        <v>8057.9858099999992</v>
      </c>
      <c r="HV190" s="26"/>
      <c r="SR190" s="26" t="s">
        <v>727</v>
      </c>
      <c r="SS190" s="72">
        <f>+SS179-SS189</f>
        <v>819.47725000000003</v>
      </c>
      <c r="ST190" s="26"/>
      <c r="SW190" s="26" t="s">
        <v>727</v>
      </c>
      <c r="SX190" s="72">
        <f>+SX179-SX189</f>
        <v>819.47725000000003</v>
      </c>
      <c r="SY190" s="26"/>
      <c r="TB190" s="26" t="s">
        <v>727</v>
      </c>
      <c r="TC190" s="72">
        <f>+TC179-TC189</f>
        <v>845.78305000000012</v>
      </c>
      <c r="TD190" s="26"/>
      <c r="TG190" s="26" t="s">
        <v>727</v>
      </c>
      <c r="TH190" s="72">
        <f>+TH179-TH189</f>
        <v>953.84315000000004</v>
      </c>
      <c r="TI190" s="26"/>
    </row>
    <row r="191" spans="32:529" x14ac:dyDescent="0.25">
      <c r="AK191" s="25"/>
      <c r="BF191" s="27"/>
      <c r="BG191" s="27"/>
      <c r="BY191" s="27"/>
      <c r="CS191" s="27"/>
      <c r="CT191" s="27"/>
      <c r="DN191" s="27"/>
      <c r="GM191" s="27"/>
      <c r="GN191" s="27"/>
      <c r="HE191" s="26" t="s">
        <v>720</v>
      </c>
      <c r="HF191" s="72">
        <f>+(+HF174+HF170+HF166+HF162+HF157+HF154+HF143+HF134+HF128+HF121+HF116+HF109+HF106+HF101+HF93+HF84+HF77+HF72+HF64+HF57+HF51+HF45+HF37+HF22)/$C$1</f>
        <v>1087.0485000000001</v>
      </c>
      <c r="HG191" s="26"/>
      <c r="HJ191" s="26" t="s">
        <v>720</v>
      </c>
      <c r="HK191" s="72">
        <f>+(+HK174+HK170+HK166+HK162+HK157+HK154+HK143+HK134+HK128+HK121+HK116+HK109+HK106+HK101+HK93+HK84+HK77+HK72+HK64+HK57+HK51+HK45+HK37+HK22)/$C$1</f>
        <v>1087.0485000000001</v>
      </c>
      <c r="HL191" s="26"/>
      <c r="HO191" s="26" t="s">
        <v>720</v>
      </c>
      <c r="HP191" s="72">
        <f>+(+HP174+HP170+HP166+HP162+HP157+HP154+HP143+HP134+HP128+HP121+HP116+HP109+HP106+HP101+HP93+HP84+HP77+HP72+HP64+HP57+HP51+HP45+HP37+HP22)/$C$1</f>
        <v>1087.0485000000001</v>
      </c>
      <c r="HQ191" s="26"/>
      <c r="HT191" s="26" t="s">
        <v>720</v>
      </c>
      <c r="HU191" s="72">
        <f>+(+HU174+HU170+HU166+HU162+HU157+HU154+HU143+HU134+HU128+HU121+HU116+HU109+HU106+HU101+HU93+HU84+HU77+HU72+HU64+HU57+HU51+HU45+HU37+HU22)/$C$1</f>
        <v>1087.0485000000001</v>
      </c>
      <c r="HV191" s="26"/>
    </row>
    <row r="192" spans="32:529" x14ac:dyDescent="0.25">
      <c r="AK192" s="25"/>
      <c r="CS192" s="27"/>
      <c r="CT192" s="27"/>
      <c r="DM192" s="27"/>
      <c r="DN192" s="27"/>
      <c r="GM192" s="27"/>
      <c r="GN192" s="27"/>
      <c r="HE192" s="26" t="s">
        <v>727</v>
      </c>
      <c r="HF192" s="72">
        <f>+HF181-HF191</f>
        <v>951.62520999999992</v>
      </c>
      <c r="HG192" s="26"/>
      <c r="HJ192" s="26" t="s">
        <v>727</v>
      </c>
      <c r="HK192" s="72">
        <f>+HK181-HK191</f>
        <v>951.62520999999992</v>
      </c>
      <c r="HL192" s="26"/>
      <c r="HO192" s="26" t="s">
        <v>727</v>
      </c>
      <c r="HP192" s="72">
        <f>+HP181-HP191</f>
        <v>951.62520999999992</v>
      </c>
      <c r="HQ192" s="26"/>
      <c r="HT192" s="26" t="s">
        <v>727</v>
      </c>
      <c r="HU192" s="72">
        <f>+HU181-HU191</f>
        <v>951.62520999999992</v>
      </c>
      <c r="HV192" s="26"/>
      <c r="SR192" s="26" t="s">
        <v>747</v>
      </c>
      <c r="SS192" s="26" t="s">
        <v>748</v>
      </c>
      <c r="ST192" s="72">
        <f>+(ST182/8)+(($ST$200/8)+(SS189/2))</f>
        <v>2687.0215937500002</v>
      </c>
      <c r="SU192">
        <f>+ST192*$C$1</f>
        <v>104188.50693098101</v>
      </c>
      <c r="SW192" s="26" t="s">
        <v>747</v>
      </c>
      <c r="SX192" s="26" t="s">
        <v>748</v>
      </c>
      <c r="SY192" s="72">
        <f>+(SY182/8)+(($ST$200/8)+(SX189/2))</f>
        <v>2375.2043750000003</v>
      </c>
      <c r="TB192" s="26" t="s">
        <v>747</v>
      </c>
      <c r="TC192" s="26" t="s">
        <v>748</v>
      </c>
      <c r="TD192" s="72">
        <f>+(TD182/8)+(($ST$200/8)+(TC189/2))</f>
        <v>2064.9667937499999</v>
      </c>
      <c r="TG192" s="26" t="s">
        <v>747</v>
      </c>
      <c r="TH192" s="26" t="s">
        <v>748</v>
      </c>
      <c r="TI192" s="72">
        <f>+(TI182/8)+(($ST$200/8)+(TH189/2))</f>
        <v>1767.1728875000001</v>
      </c>
    </row>
    <row r="193" spans="37:530" x14ac:dyDescent="0.25">
      <c r="AK193" s="25"/>
      <c r="BF193" s="27"/>
      <c r="BY193" s="27"/>
      <c r="BZ193" s="27"/>
      <c r="DN193" s="27"/>
      <c r="GM193" s="27"/>
      <c r="GN193" s="27"/>
      <c r="SR193" s="26"/>
      <c r="SS193" s="26" t="s">
        <v>754</v>
      </c>
      <c r="ST193" s="72">
        <f>+(ST192*2)-SS189</f>
        <v>4518.4599375000007</v>
      </c>
      <c r="SU193">
        <f>+ST193*$C$1</f>
        <v>175202.01386196201</v>
      </c>
      <c r="SW193" s="26"/>
      <c r="SX193" s="26" t="s">
        <v>754</v>
      </c>
      <c r="SY193" s="72">
        <f>+(SY192*2)-SX189</f>
        <v>3894.8255000000004</v>
      </c>
      <c r="TB193" s="26"/>
      <c r="TC193" s="26" t="s">
        <v>754</v>
      </c>
      <c r="TD193" s="72">
        <f>+(TD192*2)-TC189</f>
        <v>3274.3503374999996</v>
      </c>
      <c r="TG193" s="26"/>
      <c r="TH193" s="26" t="s">
        <v>754</v>
      </c>
      <c r="TI193" s="72">
        <f>+(TI192*2)-TH189</f>
        <v>2678.7625250000001</v>
      </c>
    </row>
    <row r="194" spans="37:530" x14ac:dyDescent="0.25">
      <c r="AK194" s="25"/>
      <c r="BF194" s="27"/>
      <c r="BG194" s="27"/>
      <c r="BZ194" s="27"/>
      <c r="DM194" s="27"/>
      <c r="GM194" s="27"/>
      <c r="HE194" s="26" t="s">
        <v>797</v>
      </c>
      <c r="HF194" s="72">
        <f>+(HG184/8)+(($HF$203)/8)+(HF191/2)</f>
        <v>3038.7393837499999</v>
      </c>
      <c r="HG194" s="65">
        <f>+HF194*$C$1</f>
        <v>117826.26536448234</v>
      </c>
      <c r="HJ194" s="26" t="s">
        <v>797</v>
      </c>
      <c r="HK194" s="72">
        <f>+(HL184/8)+(($HF$203)/8)+(HK191/2)</f>
        <v>2661.7282687499996</v>
      </c>
      <c r="HL194" s="65"/>
      <c r="HO194" s="26" t="s">
        <v>797</v>
      </c>
      <c r="HP194" s="72">
        <f>+(HQ184/8)+(($HF$203)/8)+(HP191/2)</f>
        <v>2287.94090375</v>
      </c>
      <c r="HQ194" s="65"/>
      <c r="HT194" s="26" t="s">
        <v>797</v>
      </c>
      <c r="HU194" s="72">
        <f>+(HV184/8)+(($HF$203)/8)+(HU191/2)</f>
        <v>1914.1535387499998</v>
      </c>
      <c r="HV194" s="65"/>
      <c r="SR194" s="26" t="s">
        <v>760</v>
      </c>
      <c r="SS194" s="26" t="s">
        <v>748</v>
      </c>
      <c r="ST194" s="72">
        <f>+(ST182/6)+(($ST$200)/6)+(SS189/2)</f>
        <v>3440.09825</v>
      </c>
      <c r="SW194" s="26" t="s">
        <v>760</v>
      </c>
      <c r="SX194" s="26" t="s">
        <v>748</v>
      </c>
      <c r="SY194" s="72">
        <f>+(SY182/6)+(($ST$200)/6)+(SX189/2)</f>
        <v>3024.3419583333334</v>
      </c>
      <c r="SZ194">
        <f>+SY194*$C$1</f>
        <v>117268.009241308</v>
      </c>
      <c r="TB194" s="26" t="s">
        <v>760</v>
      </c>
      <c r="TC194" s="26" t="s">
        <v>748</v>
      </c>
      <c r="TD194" s="72">
        <f>+(TD182/6)+(($ST$200)/6)+(TC189/2)</f>
        <v>2610.6918500000002</v>
      </c>
      <c r="TG194" s="26" t="s">
        <v>760</v>
      </c>
      <c r="TH194" s="26" t="s">
        <v>748</v>
      </c>
      <c r="TI194" s="72">
        <f>+(TI182/6)+(($ST$200)/6)+(TH189/2)</f>
        <v>2213.6333083333334</v>
      </c>
    </row>
    <row r="195" spans="37:530" x14ac:dyDescent="0.25">
      <c r="AK195" s="25"/>
      <c r="BG195" s="27"/>
      <c r="BY195" s="27"/>
      <c r="BZ195" s="27"/>
      <c r="DM195" s="27"/>
      <c r="DN195" s="27"/>
      <c r="HE195" s="26"/>
      <c r="HF195" s="72">
        <f>+(HF194*2)-HF191</f>
        <v>4990.4302674999999</v>
      </c>
      <c r="HG195" s="65">
        <f t="shared" ref="HG195:HG201" si="326">+HF195*$C$1</f>
        <v>193502.53072896472</v>
      </c>
      <c r="HJ195" s="26"/>
      <c r="HK195" s="72">
        <f>+(HK194*2)-HK191</f>
        <v>4236.4080374999994</v>
      </c>
      <c r="HL195" s="65"/>
      <c r="HO195" s="26"/>
      <c r="HP195" s="72">
        <f>+(HP194*2)-HP191</f>
        <v>3488.8333075</v>
      </c>
      <c r="HQ195" s="65"/>
      <c r="HT195" s="26"/>
      <c r="HU195" s="72">
        <f>+(HU194*2)-HU191</f>
        <v>2741.2585774999998</v>
      </c>
      <c r="HV195" s="65"/>
      <c r="SR195" s="26"/>
      <c r="SS195" s="26" t="s">
        <v>754</v>
      </c>
      <c r="ST195" s="72">
        <f>+(ST194*2)-SS189</f>
        <v>6024.6132500000003</v>
      </c>
      <c r="SW195" s="26"/>
      <c r="SX195" s="26" t="s">
        <v>754</v>
      </c>
      <c r="SY195" s="72">
        <f>+(SY194*2)-SX189</f>
        <v>5193.1006666666672</v>
      </c>
      <c r="SZ195">
        <f>+SY195*$C$1</f>
        <v>201361.01848261603</v>
      </c>
      <c r="TB195" s="26"/>
      <c r="TC195" s="26" t="s">
        <v>754</v>
      </c>
      <c r="TD195" s="72">
        <f>+(TD194*2)-TC189</f>
        <v>4365.8004500000006</v>
      </c>
      <c r="TG195" s="26"/>
      <c r="TH195" s="26" t="s">
        <v>754</v>
      </c>
      <c r="TI195" s="72">
        <f>+(TI194*2)-TH189</f>
        <v>3571.6833666666666</v>
      </c>
    </row>
    <row r="196" spans="37:530" x14ac:dyDescent="0.25">
      <c r="AK196" s="25"/>
      <c r="BF196" s="27"/>
      <c r="DM196" s="27"/>
      <c r="DN196" s="27"/>
      <c r="HE196" s="26" t="s">
        <v>812</v>
      </c>
      <c r="HF196" s="72">
        <f>+(HG184/6)+(($HF$203)/6)+(HF191/2)</f>
        <v>3870.4777616666665</v>
      </c>
      <c r="HG196" s="65">
        <f t="shared" si="326"/>
        <v>150076.68715264314</v>
      </c>
      <c r="HJ196" s="26" t="s">
        <v>812</v>
      </c>
      <c r="HK196" s="72">
        <f>+(HL184/6)+(($HF$203)/6)+(HK191/2)</f>
        <v>3367.7962749999997</v>
      </c>
      <c r="HL196" s="65">
        <f>+HK196*$C$1</f>
        <v>130585.35381930979</v>
      </c>
      <c r="HO196" s="26" t="s">
        <v>812</v>
      </c>
      <c r="HP196" s="72">
        <f>+(HQ184/6)+(($HF$203)/6)+(HP191/2)</f>
        <v>2869.413121666666</v>
      </c>
      <c r="HQ196" s="65"/>
      <c r="HT196" s="26" t="s">
        <v>812</v>
      </c>
      <c r="HU196" s="72">
        <f>+(HV184/6)+(($HF$203)/6)+(HU191/2)</f>
        <v>2371.0299683333333</v>
      </c>
      <c r="HV196" s="65"/>
      <c r="SR196" s="26" t="s">
        <v>769</v>
      </c>
      <c r="SS196" s="26" t="s">
        <v>748</v>
      </c>
      <c r="ST196" s="72">
        <f>+(ST182/4)+(($ST$200)/4)+(SS189/2)</f>
        <v>4946.2515624999996</v>
      </c>
      <c r="SW196" s="26" t="s">
        <v>769</v>
      </c>
      <c r="SX196" s="26" t="s">
        <v>748</v>
      </c>
      <c r="SY196" s="72">
        <f>+(SY182/4)+(($ST$200)/4)+(SX189/2)</f>
        <v>4322.6171249999998</v>
      </c>
      <c r="TB196" s="26" t="s">
        <v>769</v>
      </c>
      <c r="TC196" s="26" t="s">
        <v>748</v>
      </c>
      <c r="TD196" s="72">
        <f>+(TD182/4)+(($ST$200)/4)+(TC189/2)</f>
        <v>3702.1419624999999</v>
      </c>
      <c r="TE196">
        <f>+TD196*$C$1</f>
        <v>143549.51386196198</v>
      </c>
      <c r="TG196" s="26" t="s">
        <v>769</v>
      </c>
      <c r="TH196" s="26" t="s">
        <v>748</v>
      </c>
      <c r="TI196" s="72">
        <f>+(TI182/4)+(($ST$200)/4)+(TH189/2)</f>
        <v>3106.5541499999999</v>
      </c>
    </row>
    <row r="197" spans="37:530" x14ac:dyDescent="0.25">
      <c r="AK197" s="25"/>
      <c r="BF197" s="27"/>
      <c r="BG197" s="27"/>
      <c r="BZ197" s="27"/>
      <c r="DM197" s="27"/>
      <c r="DN197" s="27"/>
      <c r="HE197" s="26"/>
      <c r="HF197" s="72">
        <f>+(HF196*2)-HF191</f>
        <v>6653.9070233333332</v>
      </c>
      <c r="HG197" s="65">
        <f t="shared" si="326"/>
        <v>258003.37430528627</v>
      </c>
      <c r="HJ197" s="26"/>
      <c r="HK197" s="72">
        <f>+(HK196*2)-HK191</f>
        <v>5648.5440499999995</v>
      </c>
      <c r="HL197" s="65">
        <f>+HK197*$C$1</f>
        <v>219020.70763861958</v>
      </c>
      <c r="HO197" s="26"/>
      <c r="HP197" s="72">
        <f>+(HP196*2)-HP191</f>
        <v>4651.7777433333322</v>
      </c>
      <c r="HQ197" s="65"/>
      <c r="HT197" s="26"/>
      <c r="HU197" s="72">
        <f>+(HU196*2)-HU191</f>
        <v>3655.0114366666667</v>
      </c>
      <c r="HV197" s="65"/>
      <c r="SR197" s="26"/>
      <c r="SS197" s="26" t="s">
        <v>754</v>
      </c>
      <c r="ST197" s="72">
        <f>+(ST196*2)-SS189</f>
        <v>9036.9198749999996</v>
      </c>
      <c r="SW197" s="26"/>
      <c r="SX197" s="26" t="s">
        <v>754</v>
      </c>
      <c r="SY197" s="72">
        <f>+(SY196*2)-SX189</f>
        <v>7789.6509999999998</v>
      </c>
      <c r="TB197" s="26"/>
      <c r="TC197" s="26" t="s">
        <v>754</v>
      </c>
      <c r="TD197" s="72">
        <f>+(TD196*2)-TC189</f>
        <v>6548.700675</v>
      </c>
      <c r="TE197">
        <f>+TD197*$C$1</f>
        <v>253924.02772392399</v>
      </c>
      <c r="TG197" s="26"/>
      <c r="TH197" s="26" t="s">
        <v>754</v>
      </c>
      <c r="TI197" s="72">
        <f>+(TI196*2)-TH189</f>
        <v>5357.5250500000002</v>
      </c>
    </row>
    <row r="198" spans="37:530" x14ac:dyDescent="0.25">
      <c r="AK198" s="25"/>
      <c r="BY198" s="27"/>
      <c r="BZ198" s="27"/>
      <c r="HE198" s="26" t="s">
        <v>821</v>
      </c>
      <c r="HF198" s="72">
        <f>+(HG184/4)+(($HF$203)/4)+(HF191/2)</f>
        <v>5533.9545175000003</v>
      </c>
      <c r="HG198" s="65">
        <f t="shared" si="326"/>
        <v>214577.53072896472</v>
      </c>
      <c r="HJ198" s="26" t="s">
        <v>821</v>
      </c>
      <c r="HK198" s="72">
        <f>+(HL184/4)+(($HF$203)/4)+(HK191/2)</f>
        <v>4779.9322874999998</v>
      </c>
      <c r="HL198" s="65"/>
      <c r="HO198" s="26" t="s">
        <v>821</v>
      </c>
      <c r="HP198" s="72">
        <f>+(HQ184/4)+(($HF$203)/4)+(HP191/2)</f>
        <v>4032.3575574999995</v>
      </c>
      <c r="HQ198" s="65">
        <f>+HP198*$C$1</f>
        <v>156353.53072896469</v>
      </c>
      <c r="HT198" s="26" t="s">
        <v>821</v>
      </c>
      <c r="HU198" s="72">
        <f>+(HV184/4)+(($HF$203)/4)+(HU191/2)</f>
        <v>3284.7828274999997</v>
      </c>
      <c r="HV198" s="65"/>
      <c r="SR198" s="26" t="s">
        <v>781</v>
      </c>
      <c r="SS198" s="26" t="s">
        <v>748</v>
      </c>
      <c r="ST198" s="72">
        <f>+(ST182/2)+(($ST$200)/2)+(SS189/2)</f>
        <v>9464.7114999999994</v>
      </c>
      <c r="SW198" s="26" t="s">
        <v>781</v>
      </c>
      <c r="SX198" s="26" t="s">
        <v>748</v>
      </c>
      <c r="SY198" s="72">
        <f>+(SY182/2)+(($ST$200)/2)+(SX189/2)</f>
        <v>8217.4426249999997</v>
      </c>
      <c r="TB198" s="26" t="s">
        <v>781</v>
      </c>
      <c r="TC198" s="26" t="s">
        <v>748</v>
      </c>
      <c r="TD198" s="72">
        <f>+(TD182/2)+(($ST$200)/2)+(TC189/2)</f>
        <v>6976.4922999999999</v>
      </c>
      <c r="TG198" s="26" t="s">
        <v>781</v>
      </c>
      <c r="TH198" s="26" t="s">
        <v>748</v>
      </c>
      <c r="TI198" s="72">
        <f>+(TI182/2)+(($ST$200)/2)+(TH189/2)</f>
        <v>5785.316675</v>
      </c>
      <c r="TJ198">
        <f>+TI198*$C$1</f>
        <v>224324.02772392399</v>
      </c>
    </row>
    <row r="199" spans="37:530" x14ac:dyDescent="0.25">
      <c r="AK199" s="25"/>
      <c r="DM199" s="27"/>
      <c r="HE199" s="26"/>
      <c r="HF199" s="72">
        <f>+(HF198*2)-HF191</f>
        <v>9980.8605349999998</v>
      </c>
      <c r="HG199" s="65">
        <f t="shared" si="326"/>
        <v>387005.06145792943</v>
      </c>
      <c r="HJ199" s="26"/>
      <c r="HK199" s="72">
        <f>+(HK198*2)-HK191</f>
        <v>8472.8160749999988</v>
      </c>
      <c r="HL199" s="65"/>
      <c r="HO199" s="26"/>
      <c r="HP199" s="72">
        <f>+(HP198*2)-HP191</f>
        <v>6977.6666149999992</v>
      </c>
      <c r="HQ199" s="65">
        <f>+HP199*$C$1</f>
        <v>270557.06145792938</v>
      </c>
      <c r="HT199" s="26"/>
      <c r="HU199" s="72">
        <f>+(HU198*2)-HU191</f>
        <v>5482.5171549999995</v>
      </c>
      <c r="HV199" s="65"/>
      <c r="SR199" s="26"/>
      <c r="SS199" s="26" t="s">
        <v>754</v>
      </c>
      <c r="ST199" s="72">
        <f>+(ST198*2)-SS189</f>
        <v>18073.839749999999</v>
      </c>
      <c r="SW199" s="26"/>
      <c r="SX199" s="26" t="s">
        <v>754</v>
      </c>
      <c r="SY199" s="72">
        <f>+(SY198*2)-SX189</f>
        <v>15579.302</v>
      </c>
      <c r="TB199" s="26"/>
      <c r="TC199" s="26" t="s">
        <v>754</v>
      </c>
      <c r="TD199" s="72">
        <f>+(TD198*2)-TC189</f>
        <v>13097.40135</v>
      </c>
      <c r="TG199" s="26"/>
      <c r="TH199" s="26" t="s">
        <v>754</v>
      </c>
      <c r="TI199" s="72">
        <f>+(TI198*2)-TH189</f>
        <v>10715.0501</v>
      </c>
      <c r="TJ199">
        <f>+TI199*$C$1</f>
        <v>415473.05544784799</v>
      </c>
    </row>
    <row r="200" spans="37:530" x14ac:dyDescent="0.25">
      <c r="AK200" s="25"/>
      <c r="DM200" s="27"/>
      <c r="DN200" s="27"/>
      <c r="HE200" s="26" t="s">
        <v>827</v>
      </c>
      <c r="HF200" s="72">
        <f>+(HG184/2)+(($HF$203)/2)+(HF191/2)</f>
        <v>10524.384785</v>
      </c>
      <c r="HG200" s="65">
        <f t="shared" si="326"/>
        <v>408080.06145792943</v>
      </c>
      <c r="HJ200" s="26" t="s">
        <v>827</v>
      </c>
      <c r="HK200" s="72">
        <f>+(HL184/2)+(($HF$203)/2)+(HK191/2)</f>
        <v>9016.3403249999992</v>
      </c>
      <c r="HL200" s="65"/>
      <c r="HO200" s="26" t="s">
        <v>827</v>
      </c>
      <c r="HP200" s="72">
        <f>+(HQ184/2)+(($HF$203)/2)+(HP191/2)</f>
        <v>7521.1908649999996</v>
      </c>
      <c r="HQ200" s="65"/>
      <c r="HT200" s="26" t="s">
        <v>827</v>
      </c>
      <c r="HU200" s="72">
        <f>+(HV184/2)+(($HF$203)/2)+(HU191/2)</f>
        <v>6026.0414049999999</v>
      </c>
      <c r="HV200" s="65">
        <f>+HU200*$C$1</f>
        <v>233658.06145792943</v>
      </c>
      <c r="SS200" t="s">
        <v>795</v>
      </c>
      <c r="ST200">
        <f>120*28</f>
        <v>3360</v>
      </c>
      <c r="SX200" t="s">
        <v>795</v>
      </c>
      <c r="SY200">
        <f>120*28</f>
        <v>3360</v>
      </c>
      <c r="TC200" t="s">
        <v>795</v>
      </c>
      <c r="TD200">
        <f>120*28</f>
        <v>3360</v>
      </c>
      <c r="TH200" t="s">
        <v>795</v>
      </c>
      <c r="TI200">
        <f>120*28</f>
        <v>3360</v>
      </c>
    </row>
    <row r="201" spans="37:530" x14ac:dyDescent="0.25">
      <c r="AK201" s="25"/>
      <c r="BD201" s="27"/>
      <c r="BF201" s="27"/>
      <c r="BG201" s="27"/>
      <c r="BZ201" s="27"/>
      <c r="DN201" s="27"/>
      <c r="HE201" s="26"/>
      <c r="HF201" s="72">
        <f>+(HF200*2)-HF191</f>
        <v>19961.72107</v>
      </c>
      <c r="HG201" s="65">
        <f t="shared" si="326"/>
        <v>774010.12291585887</v>
      </c>
      <c r="HJ201" s="26"/>
      <c r="HK201" s="72">
        <f>+(HK200*2)-HK191</f>
        <v>16945.632149999998</v>
      </c>
      <c r="HL201" s="65"/>
      <c r="HO201" s="26"/>
      <c r="HP201" s="72">
        <f>+(HP200*2)-HP191</f>
        <v>13955.333229999998</v>
      </c>
      <c r="HQ201" s="65"/>
      <c r="HT201" s="26"/>
      <c r="HU201" s="72">
        <f>+(HU200*2)-HU191</f>
        <v>10965.034309999999</v>
      </c>
      <c r="HV201" s="65">
        <f>+HU201*$C$1</f>
        <v>425166.12291585881</v>
      </c>
      <c r="SS201" t="s">
        <v>803</v>
      </c>
      <c r="ST201">
        <f t="shared" ref="ST201:ST203" si="327">120*28</f>
        <v>3360</v>
      </c>
      <c r="SX201" t="s">
        <v>803</v>
      </c>
      <c r="SY201">
        <f t="shared" ref="SY201:SY203" si="328">120*28</f>
        <v>3360</v>
      </c>
      <c r="TC201" t="s">
        <v>803</v>
      </c>
      <c r="TD201">
        <f t="shared" ref="TD201:TD203" si="329">120*28</f>
        <v>3360</v>
      </c>
      <c r="TH201" t="s">
        <v>803</v>
      </c>
      <c r="TI201">
        <f t="shared" ref="TI201:TI203" si="330">120*28</f>
        <v>3360</v>
      </c>
    </row>
    <row r="202" spans="37:530" x14ac:dyDescent="0.25">
      <c r="AK202" s="25"/>
      <c r="BF202" s="27"/>
      <c r="BG202" s="27"/>
      <c r="BY202" s="27"/>
      <c r="DM202" s="27"/>
      <c r="HF202" s="27"/>
      <c r="HG202" s="27"/>
      <c r="HK202" s="27"/>
      <c r="HL202" s="27"/>
      <c r="HP202" s="27"/>
      <c r="HQ202" s="27"/>
      <c r="HU202" s="27"/>
      <c r="HV202" s="27"/>
      <c r="SS202" t="s">
        <v>809</v>
      </c>
      <c r="ST202">
        <f t="shared" si="327"/>
        <v>3360</v>
      </c>
      <c r="SX202" t="s">
        <v>809</v>
      </c>
      <c r="SY202">
        <f t="shared" si="328"/>
        <v>3360</v>
      </c>
      <c r="TC202" t="s">
        <v>809</v>
      </c>
      <c r="TD202">
        <f t="shared" si="329"/>
        <v>3360</v>
      </c>
      <c r="TH202" t="s">
        <v>809</v>
      </c>
      <c r="TI202">
        <f t="shared" si="330"/>
        <v>3360</v>
      </c>
    </row>
    <row r="203" spans="37:530" x14ac:dyDescent="0.25">
      <c r="AK203" s="25"/>
      <c r="BF203" s="27"/>
      <c r="BG203" s="27"/>
      <c r="BY203" s="27"/>
      <c r="DM203" s="27"/>
      <c r="DN203" s="27"/>
      <c r="HE203" t="s">
        <v>795</v>
      </c>
      <c r="HF203">
        <f>26*120</f>
        <v>3120</v>
      </c>
      <c r="HG203" s="27"/>
      <c r="HK203" s="27"/>
      <c r="HL203" s="27"/>
      <c r="HP203" s="27"/>
      <c r="HQ203" s="27"/>
      <c r="HU203" s="27"/>
      <c r="HV203" s="27"/>
      <c r="SS203" t="s">
        <v>815</v>
      </c>
      <c r="ST203">
        <f t="shared" si="327"/>
        <v>3360</v>
      </c>
      <c r="SX203" t="s">
        <v>815</v>
      </c>
      <c r="SY203">
        <f t="shared" si="328"/>
        <v>3360</v>
      </c>
      <c r="TC203" t="s">
        <v>815</v>
      </c>
      <c r="TD203">
        <f t="shared" si="329"/>
        <v>3360</v>
      </c>
      <c r="TH203" t="s">
        <v>815</v>
      </c>
      <c r="TI203">
        <f t="shared" si="330"/>
        <v>3360</v>
      </c>
    </row>
    <row r="204" spans="37:530" x14ac:dyDescent="0.25">
      <c r="AK204" s="25"/>
      <c r="BF204" s="27"/>
      <c r="BG204" s="27"/>
      <c r="BZ204" s="27"/>
      <c r="DK204" s="27"/>
      <c r="DM204" s="27"/>
      <c r="DN204" s="27"/>
      <c r="HE204" t="s">
        <v>803</v>
      </c>
      <c r="HF204">
        <f t="shared" ref="HF204:HF206" si="331">26*120</f>
        <v>3120</v>
      </c>
      <c r="HG204" s="27"/>
      <c r="HK204" s="27"/>
      <c r="HL204" s="27"/>
      <c r="HP204" s="27"/>
      <c r="HQ204" s="27"/>
      <c r="HU204" s="27"/>
      <c r="HV204" s="27"/>
    </row>
    <row r="205" spans="37:530" x14ac:dyDescent="0.25">
      <c r="AK205" s="25"/>
      <c r="BF205" s="27"/>
      <c r="BG205" s="27"/>
      <c r="BY205" s="27"/>
      <c r="BZ205" s="27"/>
      <c r="DM205" s="27"/>
      <c r="DN205" s="27"/>
      <c r="HE205" t="s">
        <v>809</v>
      </c>
      <c r="HF205">
        <f t="shared" si="331"/>
        <v>3120</v>
      </c>
    </row>
    <row r="206" spans="37:530" x14ac:dyDescent="0.25">
      <c r="AK206" s="25"/>
      <c r="BF206" s="27"/>
      <c r="BG206" s="27"/>
      <c r="BH206" s="65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DM206" s="27"/>
      <c r="DN206" s="27"/>
      <c r="HE206" t="s">
        <v>815</v>
      </c>
      <c r="HF206">
        <f t="shared" si="331"/>
        <v>3120</v>
      </c>
    </row>
    <row r="207" spans="37:530" x14ac:dyDescent="0.25">
      <c r="AK207" s="25"/>
      <c r="BF207" s="27"/>
      <c r="BG207" s="27"/>
      <c r="BH207" s="65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Z207" s="27"/>
      <c r="DM207" s="27"/>
      <c r="DN207" s="27"/>
      <c r="HF207" s="27"/>
      <c r="HK207" s="27"/>
      <c r="HP207" s="27"/>
      <c r="HU207" s="27"/>
    </row>
    <row r="208" spans="37:530" x14ac:dyDescent="0.25">
      <c r="AK208" s="25"/>
      <c r="BG208" s="27"/>
      <c r="BY208" s="27"/>
      <c r="DM208" s="27"/>
      <c r="DN208" s="27"/>
      <c r="HG208" s="27"/>
      <c r="HL208" s="27"/>
      <c r="HQ208" s="27"/>
      <c r="HV208" s="27"/>
    </row>
    <row r="209" spans="37:249" x14ac:dyDescent="0.25">
      <c r="AK209" s="25"/>
      <c r="BH209" s="65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DM209" s="27"/>
      <c r="DN209" s="27"/>
      <c r="HF209" s="27"/>
      <c r="HK209" s="27"/>
      <c r="HP209" s="27"/>
      <c r="HU209" s="27"/>
    </row>
    <row r="210" spans="37:249" x14ac:dyDescent="0.25">
      <c r="AK210" s="25"/>
      <c r="BF210" s="27"/>
      <c r="BY210" s="27"/>
      <c r="BZ210" s="27"/>
      <c r="DM210" s="27"/>
      <c r="DN210" s="27"/>
    </row>
    <row r="211" spans="37:249" x14ac:dyDescent="0.25">
      <c r="AK211" s="25"/>
      <c r="BF211" s="27"/>
      <c r="BG211" s="27"/>
      <c r="BH211" s="65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</row>
    <row r="212" spans="37:249" x14ac:dyDescent="0.25">
      <c r="AK212" s="25"/>
      <c r="BG212" s="27"/>
      <c r="BZ212" s="27"/>
      <c r="HF212" s="27"/>
      <c r="HK212" s="27"/>
      <c r="HP212" s="27"/>
      <c r="HU212" s="27"/>
      <c r="HY212" s="27"/>
      <c r="ID212" s="27"/>
      <c r="II212" s="27"/>
      <c r="IN212" s="27"/>
    </row>
    <row r="213" spans="37:249" x14ac:dyDescent="0.25">
      <c r="AK213" s="25"/>
      <c r="BH213" s="65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DM213" s="27"/>
      <c r="DN213" s="27"/>
    </row>
    <row r="214" spans="37:249" x14ac:dyDescent="0.25">
      <c r="AK214" s="25"/>
      <c r="BF214" s="27"/>
      <c r="BH214" s="65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Y214" s="27"/>
      <c r="BZ214" s="27"/>
      <c r="DM214" s="27"/>
      <c r="DN214" s="27"/>
      <c r="HG214" s="27"/>
      <c r="HL214" s="27"/>
      <c r="HQ214" s="27"/>
      <c r="HV214" s="27"/>
      <c r="HZ214" s="27"/>
      <c r="IE214" s="27"/>
      <c r="IJ214" s="27"/>
      <c r="IO214" s="27"/>
    </row>
    <row r="215" spans="37:249" x14ac:dyDescent="0.25">
      <c r="AK215" s="25"/>
      <c r="BF215" s="27"/>
      <c r="BY215" s="27"/>
      <c r="DM215" s="27"/>
      <c r="DN215" s="27"/>
      <c r="HF215" s="27"/>
      <c r="HK215" s="27"/>
      <c r="HP215" s="27"/>
      <c r="HU215" s="27"/>
      <c r="HY215" s="27"/>
      <c r="ID215" s="27"/>
      <c r="II215" s="27"/>
      <c r="IN215" s="27"/>
    </row>
    <row r="216" spans="37:249" x14ac:dyDescent="0.25">
      <c r="AK216" s="25"/>
      <c r="BG216" s="27"/>
      <c r="BZ216" s="27"/>
      <c r="DN216" s="27"/>
      <c r="HG216" s="27"/>
      <c r="HL216" s="27"/>
      <c r="HQ216" s="27"/>
      <c r="HV216" s="27"/>
      <c r="HZ216" s="27"/>
      <c r="IE216" s="27"/>
      <c r="IJ216" s="27"/>
      <c r="IO216" s="27"/>
    </row>
    <row r="217" spans="37:249" x14ac:dyDescent="0.25">
      <c r="AK217" s="25"/>
      <c r="BF217" s="27"/>
      <c r="BG217" s="27"/>
      <c r="BH217" s="65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Y217" s="27"/>
      <c r="BZ217" s="27"/>
    </row>
    <row r="218" spans="37:249" x14ac:dyDescent="0.25">
      <c r="AK218" s="25"/>
      <c r="BF218" s="27"/>
      <c r="BG218" s="27"/>
      <c r="BH218" s="65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Y218" s="27"/>
      <c r="BZ218" s="27"/>
      <c r="HF218" s="27"/>
      <c r="HK218" s="27"/>
      <c r="HP218" s="27"/>
      <c r="HU218" s="27"/>
      <c r="HY218" s="27"/>
      <c r="ID218" s="27"/>
      <c r="II218" s="27"/>
      <c r="IN218" s="27"/>
    </row>
    <row r="219" spans="37:249" x14ac:dyDescent="0.25">
      <c r="AK219" s="25"/>
      <c r="BF219" s="27"/>
      <c r="BG219" s="27"/>
      <c r="HF219" s="27"/>
      <c r="HK219" s="27"/>
      <c r="HP219" s="27"/>
      <c r="HU219" s="27"/>
      <c r="HY219" s="27"/>
      <c r="ID219" s="27"/>
      <c r="II219" s="27"/>
      <c r="IN219" s="27"/>
    </row>
    <row r="220" spans="37:249" x14ac:dyDescent="0.25">
      <c r="AK220" s="25"/>
      <c r="BF220" s="27"/>
      <c r="BG220" s="27"/>
      <c r="BH220" s="65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</row>
    <row r="221" spans="37:249" x14ac:dyDescent="0.25">
      <c r="AK221" s="25"/>
      <c r="HG221" s="27"/>
      <c r="HL221" s="27"/>
      <c r="HQ221" s="27"/>
      <c r="HV221" s="27"/>
      <c r="HZ221" s="27"/>
      <c r="IE221" s="27"/>
      <c r="IJ221" s="27"/>
      <c r="IO221" s="27"/>
    </row>
    <row r="222" spans="37:249" x14ac:dyDescent="0.25">
      <c r="AK222" s="25"/>
      <c r="BH222" s="65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HF222" s="27"/>
      <c r="HG222" s="27"/>
      <c r="HK222" s="27"/>
      <c r="HL222" s="27"/>
      <c r="HP222" s="27"/>
      <c r="HQ222" s="27"/>
      <c r="HU222" s="27"/>
      <c r="HV222" s="27"/>
      <c r="HY222" s="27"/>
      <c r="HZ222" s="27"/>
      <c r="ID222" s="27"/>
      <c r="IE222" s="27"/>
      <c r="II222" s="27"/>
      <c r="IJ222" s="27"/>
      <c r="IN222" s="27"/>
      <c r="IO222" s="27"/>
    </row>
    <row r="223" spans="37:249" x14ac:dyDescent="0.25">
      <c r="AK223" s="25"/>
      <c r="BH223" s="65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</row>
    <row r="224" spans="37:249" x14ac:dyDescent="0.25">
      <c r="AK224" s="25"/>
      <c r="BH224" s="65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</row>
    <row r="225" spans="37:118" x14ac:dyDescent="0.25">
      <c r="AK225" s="25"/>
    </row>
    <row r="226" spans="37:118" x14ac:dyDescent="0.25">
      <c r="AK226" s="25"/>
      <c r="BH226" s="65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</row>
    <row r="227" spans="37:118" x14ac:dyDescent="0.25">
      <c r="AK227" s="25"/>
    </row>
    <row r="228" spans="37:118" x14ac:dyDescent="0.25">
      <c r="AK228" s="25"/>
      <c r="BH228" s="65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DM228" s="27"/>
      <c r="DN228" s="27"/>
    </row>
    <row r="229" spans="37:118" x14ac:dyDescent="0.25">
      <c r="AK229" s="25"/>
      <c r="BH229" s="65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DM229" s="27"/>
    </row>
    <row r="230" spans="37:118" x14ac:dyDescent="0.25">
      <c r="AK230" s="25"/>
      <c r="BH230" s="65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DM230" s="27"/>
    </row>
    <row r="231" spans="37:118" x14ac:dyDescent="0.25">
      <c r="AK231" s="25"/>
      <c r="BH231" s="65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DM231" s="27"/>
    </row>
    <row r="232" spans="37:118" x14ac:dyDescent="0.25">
      <c r="AK232" s="25"/>
      <c r="BH232" s="65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</row>
    <row r="233" spans="37:118" x14ac:dyDescent="0.25">
      <c r="AK233" s="25"/>
      <c r="BH233" s="65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</row>
    <row r="234" spans="37:118" x14ac:dyDescent="0.25">
      <c r="AK234" s="25"/>
      <c r="BH234" s="65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t="s">
        <v>25</v>
      </c>
    </row>
    <row r="235" spans="37:118" x14ac:dyDescent="0.25">
      <c r="AK235" s="25"/>
      <c r="BH235" s="65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</row>
    <row r="236" spans="37:118" x14ac:dyDescent="0.25">
      <c r="AK236" s="25"/>
      <c r="BH236" s="65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DM236" s="27"/>
      <c r="DN236" s="27"/>
    </row>
    <row r="237" spans="37:118" x14ac:dyDescent="0.25">
      <c r="AK237" s="25"/>
      <c r="DN237" s="27"/>
    </row>
    <row r="238" spans="37:118" x14ac:dyDescent="0.25">
      <c r="AK238" s="25"/>
      <c r="BH238" s="65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</row>
    <row r="239" spans="37:118" x14ac:dyDescent="0.25">
      <c r="AK239" s="25"/>
      <c r="BH239" s="65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DM239" s="27"/>
    </row>
    <row r="240" spans="37:118" x14ac:dyDescent="0.25">
      <c r="AK240" s="25"/>
      <c r="BH240" s="65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DM240" s="27"/>
      <c r="DN240" s="27"/>
    </row>
    <row r="241" spans="37:118" x14ac:dyDescent="0.25">
      <c r="AK241" s="25"/>
      <c r="BH241" s="65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DN241" s="27"/>
    </row>
    <row r="242" spans="37:118" x14ac:dyDescent="0.25">
      <c r="AK242" s="25"/>
    </row>
    <row r="243" spans="37:118" x14ac:dyDescent="0.25">
      <c r="AK243" s="25"/>
      <c r="BF243" s="27"/>
      <c r="BG243" s="27"/>
      <c r="DM243" s="27"/>
    </row>
    <row r="244" spans="37:118" x14ac:dyDescent="0.25">
      <c r="AK244" s="25"/>
      <c r="BF244" s="27"/>
      <c r="BG244" s="27"/>
      <c r="BH244" s="65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DM244" s="27"/>
    </row>
    <row r="245" spans="37:118" x14ac:dyDescent="0.25">
      <c r="AK245" s="25"/>
      <c r="BF245" s="27"/>
      <c r="BG245" s="27"/>
      <c r="BH245" s="65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DN245" s="27"/>
    </row>
    <row r="246" spans="37:118" x14ac:dyDescent="0.25">
      <c r="AK246" s="25"/>
      <c r="BF246" s="27"/>
      <c r="BG246" s="27"/>
      <c r="BH246" s="65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DM246" s="27"/>
      <c r="DN246" s="27"/>
    </row>
    <row r="247" spans="37:118" x14ac:dyDescent="0.25">
      <c r="AK247" s="25"/>
      <c r="BF247" s="27"/>
      <c r="DM247" s="27"/>
      <c r="DN247" s="27"/>
    </row>
    <row r="248" spans="37:118" x14ac:dyDescent="0.25">
      <c r="AK248" s="25"/>
      <c r="BF248" s="27"/>
      <c r="BG248" s="27"/>
      <c r="BH248" s="65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DM248" s="27"/>
    </row>
    <row r="249" spans="37:118" x14ac:dyDescent="0.25">
      <c r="BF249" s="27"/>
      <c r="BG249" s="27"/>
      <c r="BH249" s="65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DM249" s="27"/>
    </row>
    <row r="250" spans="37:118" x14ac:dyDescent="0.25">
      <c r="BF250" s="27"/>
      <c r="BG250" s="27"/>
      <c r="BH250" s="65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DM250" s="27"/>
    </row>
    <row r="251" spans="37:118" x14ac:dyDescent="0.25">
      <c r="BF251" s="27"/>
      <c r="BG251" s="27"/>
      <c r="BH251" s="65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DN251" s="27"/>
    </row>
    <row r="252" spans="37:118" x14ac:dyDescent="0.25">
      <c r="BF252" s="27"/>
      <c r="DM252" s="27"/>
    </row>
    <row r="254" spans="37:118" x14ac:dyDescent="0.25">
      <c r="DM254" s="27"/>
    </row>
    <row r="255" spans="37:118" x14ac:dyDescent="0.25">
      <c r="DN255" s="27"/>
    </row>
    <row r="256" spans="37:118" x14ac:dyDescent="0.25">
      <c r="DM256" s="27"/>
    </row>
  </sheetData>
  <mergeCells count="50">
    <mergeCell ref="KV15:KX15"/>
    <mergeCell ref="BE15:BG15"/>
    <mergeCell ref="BX15:BZ15"/>
    <mergeCell ref="CR15:CT15"/>
    <mergeCell ref="DL15:DN15"/>
    <mergeCell ref="EZ15:FB15"/>
    <mergeCell ref="FS15:FU15"/>
    <mergeCell ref="GL15:GN15"/>
    <mergeCell ref="HE15:HG15"/>
    <mergeCell ref="HX15:HZ15"/>
    <mergeCell ref="IR15:IW15"/>
    <mergeCell ref="JX15:JZ15"/>
    <mergeCell ref="SR15:ST15"/>
    <mergeCell ref="LT15:LV15"/>
    <mergeCell ref="MQ15:MT15"/>
    <mergeCell ref="NN15:NP15"/>
    <mergeCell ref="OL15:ON15"/>
    <mergeCell ref="PJ15:PL15"/>
    <mergeCell ref="QH15:QJ15"/>
    <mergeCell ref="QN15:QP15"/>
    <mergeCell ref="QT15:QV15"/>
    <mergeCell ref="QZ15:RB15"/>
    <mergeCell ref="RD15:RF15"/>
    <mergeCell ref="RW15:RY15"/>
    <mergeCell ref="B16:G16"/>
    <mergeCell ref="AG16:AI16"/>
    <mergeCell ref="OK16:OL16"/>
    <mergeCell ref="PI16:PJ16"/>
    <mergeCell ref="QG16:QH16"/>
    <mergeCell ref="QS16:QT16"/>
    <mergeCell ref="QY16:QZ16"/>
    <mergeCell ref="BD17:BG17"/>
    <mergeCell ref="BW17:BZ17"/>
    <mergeCell ref="CQ17:CT17"/>
    <mergeCell ref="DK17:DN17"/>
    <mergeCell ref="HD17:HG17"/>
    <mergeCell ref="HI17:HL17"/>
    <mergeCell ref="HN17:HQ17"/>
    <mergeCell ref="HS17:HV17"/>
    <mergeCell ref="QM16:QN16"/>
    <mergeCell ref="KV17:LA17"/>
    <mergeCell ref="LT17:LY17"/>
    <mergeCell ref="MQ17:MV17"/>
    <mergeCell ref="NN17:NS17"/>
    <mergeCell ref="HW17:HZ17"/>
    <mergeCell ref="IB17:IE17"/>
    <mergeCell ref="IG17:IJ17"/>
    <mergeCell ref="IL17:IO17"/>
    <mergeCell ref="IR17:IU17"/>
    <mergeCell ref="JX17:KB17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133"/>
  <sheetViews>
    <sheetView workbookViewId="0">
      <selection activeCell="L13" sqref="L13"/>
    </sheetView>
  </sheetViews>
  <sheetFormatPr baseColWidth="10" defaultRowHeight="15" x14ac:dyDescent="0.25"/>
  <cols>
    <col min="9" max="9" width="3.85546875" customWidth="1"/>
    <col min="10" max="10" width="12" customWidth="1"/>
    <col min="13" max="13" width="12" customWidth="1"/>
    <col min="14" max="14" width="3.85546875" customWidth="1"/>
    <col min="15" max="15" width="4.85546875" bestFit="1" customWidth="1"/>
    <col min="16" max="16" width="11.85546875" bestFit="1" customWidth="1"/>
    <col min="17" max="17" width="7" bestFit="1" customWidth="1"/>
    <col min="18" max="18" width="11.5703125" bestFit="1" customWidth="1"/>
    <col min="19" max="19" width="8.42578125" bestFit="1" customWidth="1"/>
    <col min="29" max="29" width="23.85546875" customWidth="1"/>
    <col min="30" max="34" width="8" customWidth="1"/>
    <col min="35" max="35" width="10" customWidth="1"/>
    <col min="36" max="36" width="8" style="25" customWidth="1"/>
    <col min="37" max="37" width="9" customWidth="1"/>
    <col min="38" max="38" width="14.85546875" customWidth="1"/>
    <col min="39" max="39" width="21" customWidth="1"/>
    <col min="40" max="40" width="25.7109375" customWidth="1"/>
    <col min="41" max="41" width="22.140625" customWidth="1"/>
    <col min="42" max="42" width="15.28515625" customWidth="1"/>
    <col min="43" max="43" width="16.140625" customWidth="1"/>
    <col min="44" max="44" width="19" customWidth="1"/>
  </cols>
  <sheetData>
    <row r="1" spans="2:44" x14ac:dyDescent="0.25">
      <c r="K1" s="24"/>
      <c r="L1" s="24"/>
      <c r="M1" s="29"/>
      <c r="N1" s="24"/>
      <c r="O1" s="24"/>
      <c r="P1" s="24"/>
      <c r="Q1" s="24"/>
      <c r="R1" s="30"/>
      <c r="X1" s="84" t="s">
        <v>26</v>
      </c>
      <c r="Y1" s="84"/>
      <c r="Z1" s="31" t="s">
        <v>27</v>
      </c>
    </row>
    <row r="2" spans="2:44" ht="18.75" x14ac:dyDescent="0.3">
      <c r="B2" s="32"/>
      <c r="K2" s="24"/>
      <c r="L2" s="24"/>
      <c r="M2" s="29"/>
      <c r="N2" s="24"/>
      <c r="O2" s="24"/>
      <c r="P2" s="24"/>
      <c r="Q2" s="24"/>
      <c r="R2" s="24"/>
      <c r="X2" t="s">
        <v>28</v>
      </c>
      <c r="AC2" t="s">
        <v>29</v>
      </c>
      <c r="AK2" s="25"/>
      <c r="AL2" s="25"/>
      <c r="AM2" s="25"/>
      <c r="AN2" s="25"/>
      <c r="AO2" s="25"/>
      <c r="AP2" s="25"/>
      <c r="AQ2" s="25"/>
      <c r="AR2" s="25"/>
    </row>
    <row r="3" spans="2:44" ht="18.75" x14ac:dyDescent="0.3">
      <c r="B3" s="32"/>
      <c r="K3" s="24"/>
      <c r="L3" s="24"/>
      <c r="M3" s="33"/>
      <c r="N3" s="24"/>
      <c r="O3" s="24"/>
      <c r="P3" s="24"/>
      <c r="Q3" s="24"/>
      <c r="R3" s="24"/>
      <c r="X3" s="31" t="s">
        <v>25</v>
      </c>
      <c r="AC3" t="s">
        <v>30</v>
      </c>
      <c r="AK3" s="25"/>
      <c r="AL3" s="25"/>
      <c r="AM3" s="25"/>
      <c r="AN3" s="25"/>
      <c r="AO3" s="25"/>
      <c r="AP3" s="25"/>
      <c r="AQ3" s="25"/>
      <c r="AR3" s="25"/>
    </row>
    <row r="4" spans="2:44" ht="18.75" x14ac:dyDescent="0.3">
      <c r="B4" s="32"/>
      <c r="K4" s="24"/>
      <c r="L4" s="24"/>
      <c r="M4" s="33"/>
      <c r="N4" s="24"/>
      <c r="O4" s="24"/>
      <c r="P4" s="24"/>
      <c r="Q4" s="24"/>
      <c r="R4" s="33"/>
      <c r="AC4" t="s">
        <v>123</v>
      </c>
      <c r="AK4" s="25"/>
      <c r="AL4" s="25"/>
      <c r="AM4" s="25"/>
      <c r="AN4" s="25"/>
      <c r="AO4" s="25"/>
      <c r="AP4" s="25"/>
      <c r="AQ4" s="25"/>
      <c r="AR4" s="25"/>
    </row>
    <row r="5" spans="2:44" x14ac:dyDescent="0.25">
      <c r="K5" s="24"/>
      <c r="L5" s="24"/>
      <c r="M5" s="33"/>
      <c r="N5" s="24"/>
      <c r="O5" s="24"/>
      <c r="P5" s="24"/>
      <c r="Q5" s="24"/>
      <c r="R5" s="24"/>
      <c r="AC5" t="s">
        <v>124</v>
      </c>
      <c r="AK5" s="25"/>
      <c r="AL5" s="25"/>
      <c r="AM5" s="25"/>
      <c r="AN5" s="25"/>
      <c r="AO5" s="25"/>
      <c r="AP5" s="25"/>
      <c r="AQ5" s="25"/>
      <c r="AR5" s="25"/>
    </row>
    <row r="6" spans="2:44" x14ac:dyDescent="0.25">
      <c r="AC6" t="s">
        <v>31</v>
      </c>
      <c r="AK6" s="25"/>
      <c r="AL6" s="25"/>
      <c r="AM6" s="25"/>
      <c r="AN6" s="25"/>
      <c r="AO6" s="25"/>
      <c r="AP6" s="25"/>
      <c r="AQ6" s="25"/>
      <c r="AR6" s="25"/>
    </row>
    <row r="7" spans="2:44" x14ac:dyDescent="0.25">
      <c r="K7" s="85" t="s">
        <v>33</v>
      </c>
      <c r="L7" s="85"/>
      <c r="M7" s="85"/>
      <c r="N7" s="34"/>
      <c r="O7" s="34"/>
      <c r="P7" s="34"/>
      <c r="Q7" s="34"/>
      <c r="R7" s="34"/>
      <c r="S7" s="34"/>
      <c r="AC7" t="s">
        <v>116</v>
      </c>
      <c r="AK7" s="25"/>
      <c r="AL7" s="25"/>
      <c r="AM7" s="25"/>
      <c r="AN7" s="25"/>
      <c r="AO7" s="25"/>
      <c r="AP7" s="25"/>
      <c r="AQ7" s="25"/>
      <c r="AR7" s="25"/>
    </row>
    <row r="8" spans="2:44" ht="18.75" x14ac:dyDescent="0.3">
      <c r="B8" s="35"/>
      <c r="D8" s="35"/>
      <c r="G8" s="35"/>
      <c r="J8" t="s">
        <v>25</v>
      </c>
      <c r="K8" s="6" t="s">
        <v>35</v>
      </c>
      <c r="L8" s="6" t="s">
        <v>36</v>
      </c>
      <c r="M8" s="6" t="s">
        <v>37</v>
      </c>
      <c r="N8" s="36"/>
      <c r="O8" s="37"/>
      <c r="P8" s="36"/>
      <c r="Q8" s="38"/>
      <c r="R8" s="36"/>
      <c r="S8" s="39"/>
      <c r="AC8" t="s">
        <v>117</v>
      </c>
      <c r="AK8" s="25"/>
      <c r="AL8" s="25"/>
      <c r="AM8" s="25"/>
      <c r="AN8" s="25"/>
      <c r="AO8" s="25"/>
      <c r="AP8" s="25"/>
      <c r="AQ8" s="25"/>
      <c r="AR8" s="25"/>
    </row>
    <row r="9" spans="2:44" ht="18.75" x14ac:dyDescent="0.3">
      <c r="B9" s="35"/>
      <c r="D9" s="35"/>
      <c r="G9" s="32"/>
      <c r="K9" s="6" t="s">
        <v>39</v>
      </c>
      <c r="L9" s="40">
        <f>1/M9</f>
        <v>38.774718883288095</v>
      </c>
      <c r="M9" s="40">
        <f>+AD43</f>
        <v>2.579E-2</v>
      </c>
      <c r="N9" s="39" t="s">
        <v>25</v>
      </c>
      <c r="O9" s="34"/>
      <c r="P9" s="41"/>
      <c r="Q9" s="42"/>
      <c r="R9" s="41"/>
      <c r="S9" s="34"/>
      <c r="AC9" t="s">
        <v>32</v>
      </c>
      <c r="AK9" s="25"/>
      <c r="AL9" s="25"/>
      <c r="AM9" s="25"/>
      <c r="AN9" s="25"/>
      <c r="AO9" s="25"/>
      <c r="AP9" s="25"/>
      <c r="AQ9" s="25"/>
      <c r="AR9" s="25"/>
    </row>
    <row r="10" spans="2:44" ht="18.75" x14ac:dyDescent="0.3">
      <c r="B10" s="35"/>
      <c r="D10" s="32"/>
      <c r="G10" s="32"/>
      <c r="K10" s="6" t="s">
        <v>41</v>
      </c>
      <c r="L10" s="40">
        <f>+AD52</f>
        <v>0.63885000000000003</v>
      </c>
      <c r="M10" s="40">
        <f>1/L10</f>
        <v>1.5653126712060734</v>
      </c>
      <c r="N10" s="39"/>
      <c r="O10" s="34"/>
      <c r="P10" s="41"/>
      <c r="Q10" s="42"/>
      <c r="R10" s="43"/>
      <c r="S10" s="34"/>
      <c r="AC10" t="s">
        <v>118</v>
      </c>
      <c r="AK10" s="25"/>
      <c r="AL10" s="25"/>
      <c r="AM10" s="25"/>
      <c r="AN10" s="25"/>
      <c r="AO10" s="25"/>
      <c r="AP10" s="25"/>
      <c r="AQ10" s="25"/>
      <c r="AR10" s="25"/>
    </row>
    <row r="11" spans="2:44" ht="18.75" x14ac:dyDescent="0.3">
      <c r="B11" s="35"/>
      <c r="D11" s="32"/>
      <c r="K11" s="6" t="s">
        <v>43</v>
      </c>
      <c r="L11" s="40">
        <f>+AD61</f>
        <v>1.0499999999999999E-3</v>
      </c>
      <c r="M11" s="40">
        <f>1/L11</f>
        <v>952.38095238095241</v>
      </c>
      <c r="N11" s="39"/>
      <c r="O11" s="34"/>
      <c r="P11" s="41"/>
      <c r="Q11" s="42"/>
      <c r="R11" s="43"/>
      <c r="S11" s="34"/>
      <c r="AC11" t="s">
        <v>119</v>
      </c>
      <c r="AK11" s="25"/>
      <c r="AL11" s="25"/>
      <c r="AM11" s="25"/>
      <c r="AN11" s="25"/>
      <c r="AO11" s="25"/>
      <c r="AP11" s="25"/>
      <c r="AQ11" s="25"/>
      <c r="AR11" s="25"/>
    </row>
    <row r="12" spans="2:44" ht="18.75" x14ac:dyDescent="0.3">
      <c r="B12" s="35"/>
      <c r="D12" s="32"/>
      <c r="K12" s="6" t="s">
        <v>45</v>
      </c>
      <c r="L12" s="44">
        <f>+AD43</f>
        <v>2.579E-2</v>
      </c>
      <c r="M12" s="40">
        <f>1/L12</f>
        <v>38.774718883288095</v>
      </c>
      <c r="N12" s="39"/>
      <c r="O12" s="34"/>
      <c r="P12" s="41"/>
      <c r="Q12" s="42"/>
      <c r="R12" s="43"/>
      <c r="S12" s="34"/>
      <c r="AA12" t="s">
        <v>25</v>
      </c>
      <c r="AC12" t="s">
        <v>34</v>
      </c>
      <c r="AK12" s="25"/>
      <c r="AL12" s="25"/>
      <c r="AM12" s="25"/>
      <c r="AN12" s="25"/>
      <c r="AO12" s="25"/>
      <c r="AP12" s="25"/>
      <c r="AQ12" s="25"/>
      <c r="AR12" s="25"/>
    </row>
    <row r="13" spans="2:44" ht="18.75" x14ac:dyDescent="0.3">
      <c r="B13" s="35"/>
      <c r="D13" s="32"/>
      <c r="K13" s="6" t="s">
        <v>47</v>
      </c>
      <c r="L13" s="40">
        <f>+AD46</f>
        <v>0.10009</v>
      </c>
      <c r="M13" s="40">
        <f>1/L13</f>
        <v>9.9910080927165552</v>
      </c>
      <c r="N13" s="39"/>
      <c r="O13" s="34"/>
      <c r="P13" s="41"/>
      <c r="Q13" s="42"/>
      <c r="R13" s="43"/>
      <c r="S13" s="34"/>
      <c r="AA13" t="s">
        <v>25</v>
      </c>
      <c r="AC13" t="s">
        <v>38</v>
      </c>
      <c r="AK13" s="25"/>
      <c r="AL13" s="25"/>
      <c r="AM13" s="25"/>
      <c r="AN13" s="25"/>
      <c r="AO13" s="25"/>
      <c r="AP13" s="25"/>
      <c r="AQ13" s="25"/>
      <c r="AR13" s="25"/>
    </row>
    <row r="14" spans="2:44" ht="18.75" x14ac:dyDescent="0.3">
      <c r="B14" s="35"/>
      <c r="D14" s="32"/>
      <c r="K14" s="6" t="s">
        <v>35</v>
      </c>
      <c r="L14" s="6" t="s">
        <v>49</v>
      </c>
      <c r="M14" s="6" t="s">
        <v>50</v>
      </c>
      <c r="P14" s="41"/>
      <c r="Q14" s="1"/>
      <c r="R14" s="45"/>
      <c r="AB14" t="s">
        <v>25</v>
      </c>
      <c r="AC14" t="s">
        <v>40</v>
      </c>
      <c r="AK14" s="25"/>
      <c r="AL14" s="25"/>
      <c r="AM14" s="25"/>
      <c r="AN14" s="25"/>
      <c r="AO14" s="25"/>
      <c r="AP14" s="25"/>
      <c r="AQ14" s="25"/>
      <c r="AR14" s="25"/>
    </row>
    <row r="15" spans="2:44" ht="18.75" x14ac:dyDescent="0.3">
      <c r="B15" s="35"/>
      <c r="D15" s="32"/>
      <c r="K15" s="2"/>
      <c r="L15" s="46">
        <f>+AE61</f>
        <v>1.2199999999999999E-3</v>
      </c>
      <c r="M15" s="47">
        <f>1/L15</f>
        <v>819.67213114754099</v>
      </c>
      <c r="P15" s="48"/>
      <c r="Q15" s="1"/>
      <c r="R15" s="45"/>
      <c r="AC15" t="s">
        <v>42</v>
      </c>
      <c r="AK15" s="25"/>
      <c r="AL15" s="25"/>
      <c r="AM15" s="25"/>
      <c r="AN15" s="25"/>
      <c r="AO15" s="25"/>
      <c r="AP15" s="25"/>
      <c r="AQ15" s="25"/>
      <c r="AR15" s="25"/>
    </row>
    <row r="16" spans="2:44" ht="18.75" x14ac:dyDescent="0.3">
      <c r="B16" s="35"/>
      <c r="D16" s="32"/>
      <c r="J16" s="49"/>
      <c r="L16" t="s">
        <v>25</v>
      </c>
      <c r="O16" s="41"/>
      <c r="P16" s="42"/>
      <c r="Q16" s="50"/>
      <c r="R16" s="45"/>
      <c r="S16" s="51"/>
      <c r="AC16" t="s">
        <v>44</v>
      </c>
      <c r="AK16" s="25"/>
      <c r="AL16" s="25"/>
      <c r="AM16" s="25"/>
      <c r="AN16" s="25"/>
      <c r="AO16" s="25"/>
      <c r="AP16" s="25"/>
      <c r="AQ16" s="25"/>
      <c r="AR16" s="25"/>
    </row>
    <row r="17" spans="2:44" ht="18.75" x14ac:dyDescent="0.3">
      <c r="B17" s="32"/>
      <c r="D17" s="32"/>
      <c r="J17" s="31"/>
      <c r="M17" t="s">
        <v>25</v>
      </c>
      <c r="P17" s="52"/>
      <c r="R17" s="53"/>
      <c r="S17" s="51"/>
      <c r="AC17" t="s">
        <v>59</v>
      </c>
      <c r="AK17" s="25"/>
      <c r="AL17" s="25"/>
      <c r="AM17" s="25"/>
      <c r="AN17" s="25"/>
      <c r="AO17" s="25"/>
      <c r="AP17" s="25"/>
      <c r="AQ17" s="25"/>
      <c r="AR17" s="25"/>
    </row>
    <row r="18" spans="2:44" ht="18.75" x14ac:dyDescent="0.3">
      <c r="B18" s="32"/>
      <c r="D18" s="32"/>
      <c r="S18" s="27"/>
      <c r="AC18" t="s">
        <v>60</v>
      </c>
      <c r="AK18" s="25"/>
      <c r="AL18" s="25"/>
      <c r="AM18" s="25"/>
      <c r="AN18" s="25"/>
      <c r="AO18" s="25"/>
      <c r="AP18" s="25"/>
      <c r="AQ18" s="25"/>
      <c r="AR18" s="25"/>
    </row>
    <row r="19" spans="2:44" ht="18.75" x14ac:dyDescent="0.3">
      <c r="B19" s="32"/>
      <c r="D19" s="32"/>
      <c r="S19" s="54"/>
      <c r="AC19" t="s">
        <v>61</v>
      </c>
      <c r="AK19" s="25"/>
      <c r="AL19" s="25"/>
      <c r="AM19" s="25"/>
      <c r="AN19" s="25"/>
      <c r="AO19" s="25"/>
      <c r="AP19" s="25"/>
      <c r="AQ19" s="25"/>
      <c r="AR19" s="25"/>
    </row>
    <row r="20" spans="2:44" ht="18.75" x14ac:dyDescent="0.3">
      <c r="B20" s="32"/>
      <c r="D20" s="32"/>
      <c r="AC20" t="s">
        <v>46</v>
      </c>
      <c r="AK20" s="25"/>
      <c r="AL20" s="25"/>
      <c r="AM20" s="25"/>
      <c r="AN20" s="25"/>
      <c r="AO20" s="25"/>
      <c r="AP20" s="25"/>
      <c r="AQ20" s="25"/>
      <c r="AR20" s="25"/>
    </row>
    <row r="21" spans="2:44" x14ac:dyDescent="0.25">
      <c r="AC21" t="s">
        <v>48</v>
      </c>
      <c r="AK21" s="25"/>
      <c r="AL21" s="25"/>
      <c r="AM21" s="25"/>
      <c r="AN21" s="25"/>
      <c r="AO21" s="25"/>
      <c r="AP21" s="25"/>
      <c r="AQ21" s="25"/>
      <c r="AR21" s="25"/>
    </row>
    <row r="22" spans="2:44" x14ac:dyDescent="0.25">
      <c r="AC22" t="s">
        <v>51</v>
      </c>
      <c r="AK22" s="25"/>
      <c r="AL22" s="25"/>
      <c r="AM22" s="25"/>
      <c r="AN22" s="25"/>
      <c r="AO22" s="25"/>
      <c r="AP22" s="25"/>
      <c r="AQ22" s="25"/>
      <c r="AR22" s="25"/>
    </row>
    <row r="23" spans="2:44" x14ac:dyDescent="0.25">
      <c r="AC23" t="s">
        <v>52</v>
      </c>
      <c r="AK23" s="25"/>
      <c r="AL23" s="25"/>
      <c r="AM23" s="25"/>
      <c r="AN23" s="25"/>
      <c r="AO23" s="25"/>
      <c r="AP23" s="25"/>
      <c r="AQ23" s="25"/>
      <c r="AR23" s="25"/>
    </row>
    <row r="24" spans="2:44" x14ac:dyDescent="0.25">
      <c r="AC24" t="s">
        <v>62</v>
      </c>
      <c r="AK24" s="25"/>
      <c r="AL24" s="25"/>
      <c r="AM24" s="25"/>
      <c r="AN24" s="25"/>
      <c r="AO24" s="25"/>
      <c r="AP24" s="25"/>
      <c r="AQ24" s="25"/>
      <c r="AR24" s="25"/>
    </row>
    <row r="25" spans="2:44" x14ac:dyDescent="0.25">
      <c r="AC25" t="s">
        <v>63</v>
      </c>
      <c r="AK25" s="25"/>
      <c r="AL25" s="25"/>
      <c r="AM25" s="25"/>
      <c r="AN25" s="25"/>
      <c r="AO25" s="25"/>
      <c r="AP25" s="25"/>
      <c r="AQ25" s="25"/>
      <c r="AR25" s="25"/>
    </row>
    <row r="26" spans="2:44" x14ac:dyDescent="0.25">
      <c r="AC26" s="26" t="s">
        <v>53</v>
      </c>
      <c r="AK26" s="25"/>
      <c r="AL26" s="25"/>
      <c r="AM26" s="25"/>
      <c r="AN26" s="25"/>
      <c r="AO26" s="25"/>
      <c r="AP26" s="25"/>
      <c r="AQ26" s="25"/>
      <c r="AR26" s="25"/>
    </row>
    <row r="27" spans="2:44" x14ac:dyDescent="0.25">
      <c r="AC27" t="s">
        <v>64</v>
      </c>
      <c r="AK27" s="25"/>
      <c r="AL27" s="25"/>
      <c r="AM27" s="25"/>
      <c r="AN27" s="25"/>
      <c r="AO27" s="25"/>
      <c r="AP27" s="25"/>
      <c r="AQ27" s="25"/>
      <c r="AR27" s="25"/>
    </row>
    <row r="28" spans="2:44" x14ac:dyDescent="0.25">
      <c r="AC28" t="s">
        <v>65</v>
      </c>
      <c r="AK28" s="25"/>
      <c r="AL28" s="25"/>
      <c r="AM28" s="25"/>
      <c r="AN28" s="25"/>
      <c r="AO28" s="25"/>
      <c r="AP28" s="25"/>
      <c r="AQ28" s="25"/>
      <c r="AR28" s="25"/>
    </row>
    <row r="29" spans="2:44" x14ac:dyDescent="0.25">
      <c r="AC29" t="s">
        <v>66</v>
      </c>
      <c r="AK29" s="25"/>
      <c r="AL29" s="25"/>
      <c r="AM29" s="25"/>
      <c r="AN29" s="25"/>
      <c r="AO29" s="25"/>
      <c r="AP29" s="25"/>
      <c r="AQ29" s="25"/>
      <c r="AR29" s="25"/>
    </row>
    <row r="30" spans="2:44" x14ac:dyDescent="0.25">
      <c r="AC30" t="s">
        <v>67</v>
      </c>
      <c r="AK30" s="25"/>
      <c r="AL30" s="25"/>
      <c r="AM30" s="25"/>
      <c r="AN30" s="25"/>
      <c r="AO30" s="25"/>
      <c r="AP30" s="25"/>
      <c r="AQ30" s="25"/>
      <c r="AR30" s="25"/>
    </row>
    <row r="31" spans="2:44" x14ac:dyDescent="0.25">
      <c r="AC31" s="26" t="s">
        <v>54</v>
      </c>
      <c r="AK31" s="25"/>
      <c r="AL31" s="25"/>
      <c r="AM31" s="25"/>
      <c r="AN31" s="25"/>
      <c r="AO31" s="25"/>
      <c r="AP31" s="25"/>
      <c r="AQ31" s="25"/>
      <c r="AR31" s="25"/>
    </row>
    <row r="32" spans="2:44" x14ac:dyDescent="0.25">
      <c r="AC32" t="s">
        <v>55</v>
      </c>
      <c r="AK32" s="25"/>
      <c r="AL32" s="25"/>
      <c r="AM32" s="25"/>
      <c r="AN32" s="25"/>
      <c r="AO32" s="25"/>
      <c r="AP32" s="25"/>
      <c r="AQ32" s="25"/>
      <c r="AR32" s="25"/>
    </row>
    <row r="33" spans="26:44" x14ac:dyDescent="0.25">
      <c r="AC33" t="s">
        <v>56</v>
      </c>
      <c r="AK33" s="25"/>
      <c r="AL33" s="25"/>
      <c r="AM33" s="25"/>
      <c r="AN33" s="25"/>
      <c r="AO33" s="25"/>
      <c r="AP33" s="25"/>
      <c r="AQ33" s="25"/>
      <c r="AR33" s="25"/>
    </row>
    <row r="34" spans="26:44" x14ac:dyDescent="0.25">
      <c r="AC34" s="26" t="s">
        <v>57</v>
      </c>
      <c r="AK34" s="25"/>
      <c r="AL34" s="25"/>
      <c r="AM34" s="25"/>
      <c r="AN34" s="25"/>
      <c r="AO34" s="25"/>
      <c r="AP34" s="25"/>
      <c r="AQ34" s="25"/>
      <c r="AR34" s="25"/>
    </row>
    <row r="35" spans="26:44" x14ac:dyDescent="0.25">
      <c r="AC35" t="s">
        <v>58</v>
      </c>
      <c r="AK35" s="25"/>
      <c r="AL35" s="25"/>
      <c r="AM35" s="25"/>
      <c r="AN35" s="25"/>
      <c r="AO35" s="25"/>
      <c r="AP35" s="25"/>
      <c r="AQ35" s="25"/>
      <c r="AR35" s="25"/>
    </row>
    <row r="36" spans="26:44" x14ac:dyDescent="0.25">
      <c r="AC36" t="s">
        <v>68</v>
      </c>
      <c r="AK36" s="25"/>
      <c r="AL36" s="25"/>
      <c r="AM36" s="25"/>
      <c r="AN36" s="25"/>
      <c r="AO36" s="25"/>
      <c r="AP36" s="25"/>
      <c r="AQ36" s="25"/>
      <c r="AR36" s="25"/>
    </row>
    <row r="37" spans="26:44" x14ac:dyDescent="0.25">
      <c r="AC37" t="s">
        <v>69</v>
      </c>
      <c r="AK37" s="55"/>
      <c r="AL37" s="56"/>
      <c r="AM37" s="55"/>
      <c r="AN37" s="55"/>
      <c r="AO37" s="55"/>
      <c r="AP37" s="25"/>
      <c r="AQ37" s="25"/>
      <c r="AR37" s="25"/>
    </row>
    <row r="38" spans="26:44" x14ac:dyDescent="0.25">
      <c r="AC38" t="s">
        <v>70</v>
      </c>
      <c r="AK38" s="25"/>
      <c r="AL38" s="25"/>
      <c r="AM38" s="25"/>
      <c r="AN38" s="25"/>
      <c r="AO38" s="25"/>
      <c r="AP38" s="25"/>
      <c r="AQ38" s="25"/>
      <c r="AR38" s="25"/>
    </row>
    <row r="39" spans="26:44" x14ac:dyDescent="0.25">
      <c r="AC39" t="s">
        <v>125</v>
      </c>
      <c r="AJ39" s="57"/>
      <c r="AK39" s="25"/>
      <c r="AL39" s="25" t="s">
        <v>25</v>
      </c>
      <c r="AM39" s="25"/>
      <c r="AN39" s="25"/>
      <c r="AO39" s="25"/>
      <c r="AP39" s="25"/>
      <c r="AQ39" s="25"/>
      <c r="AR39" s="25"/>
    </row>
    <row r="40" spans="26:44" x14ac:dyDescent="0.25">
      <c r="AC40" s="26" t="s">
        <v>126</v>
      </c>
      <c r="AK40" s="25"/>
      <c r="AL40" s="25"/>
      <c r="AM40" s="25"/>
      <c r="AN40" s="25"/>
      <c r="AO40" s="25"/>
      <c r="AP40" s="25"/>
      <c r="AQ40" s="25"/>
      <c r="AR40" s="25"/>
    </row>
    <row r="41" spans="26:44" x14ac:dyDescent="0.25">
      <c r="Z41" t="s">
        <v>25</v>
      </c>
      <c r="AC41" t="s">
        <v>931</v>
      </c>
      <c r="AK41" s="25"/>
      <c r="AL41" s="25"/>
      <c r="AM41" s="25"/>
      <c r="AN41" s="25"/>
      <c r="AO41" s="25"/>
      <c r="AP41" s="25"/>
      <c r="AQ41" s="25"/>
      <c r="AR41" s="25"/>
    </row>
    <row r="42" spans="26:44" x14ac:dyDescent="0.25">
      <c r="AD42" t="s">
        <v>71</v>
      </c>
      <c r="AE42" t="s">
        <v>39</v>
      </c>
      <c r="AF42" t="s">
        <v>41</v>
      </c>
      <c r="AG42" t="s">
        <v>72</v>
      </c>
      <c r="AH42" t="s">
        <v>73</v>
      </c>
      <c r="AI42" t="s">
        <v>74</v>
      </c>
      <c r="AJ42" s="25" t="s">
        <v>75</v>
      </c>
      <c r="AK42" s="25" t="s">
        <v>47</v>
      </c>
      <c r="AL42" s="25"/>
      <c r="AM42" s="25"/>
      <c r="AN42" s="25"/>
      <c r="AO42" s="25"/>
      <c r="AP42" s="25"/>
      <c r="AQ42" s="25"/>
      <c r="AR42" s="25"/>
    </row>
    <row r="43" spans="26:44" x14ac:dyDescent="0.25">
      <c r="AC43" t="s">
        <v>76</v>
      </c>
      <c r="AD43">
        <v>2.579E-2</v>
      </c>
      <c r="AE43">
        <v>3.0009999999999998E-2</v>
      </c>
      <c r="AF43">
        <v>2.7519999999999999E-2</v>
      </c>
      <c r="AG43">
        <v>2.1760000000000002E-2</v>
      </c>
      <c r="AH43">
        <v>3.7039999999999997E-2</v>
      </c>
      <c r="AI43">
        <v>3.4209999999999998</v>
      </c>
      <c r="AJ43" s="25">
        <v>4.0059999999999998E-2</v>
      </c>
      <c r="AK43" s="25">
        <v>0.23333999999999999</v>
      </c>
      <c r="AL43" s="25"/>
      <c r="AM43" s="25"/>
      <c r="AN43" s="25"/>
      <c r="AO43" s="25"/>
      <c r="AP43" s="25"/>
      <c r="AQ43" s="25"/>
      <c r="AR43" s="25"/>
    </row>
    <row r="44" spans="26:44" x14ac:dyDescent="0.25">
      <c r="AC44" t="s">
        <v>77</v>
      </c>
      <c r="AD44">
        <v>0.13439999999999999</v>
      </c>
      <c r="AE44">
        <v>0.15640999999999999</v>
      </c>
      <c r="AF44">
        <v>0.14344999999999999</v>
      </c>
      <c r="AG44">
        <v>0.1134</v>
      </c>
      <c r="AH44">
        <v>0.19306000000000001</v>
      </c>
      <c r="AI44">
        <v>17.829609999999999</v>
      </c>
      <c r="AJ44" s="25">
        <v>0.20880000000000001</v>
      </c>
      <c r="AK44" s="25">
        <v>1.21611</v>
      </c>
      <c r="AL44" s="25"/>
      <c r="AM44" s="25"/>
      <c r="AN44" s="25"/>
      <c r="AO44" s="25"/>
      <c r="AP44" s="25"/>
      <c r="AQ44" s="25"/>
      <c r="AR44" s="25"/>
    </row>
    <row r="45" spans="26:44" x14ac:dyDescent="0.25">
      <c r="AC45" t="s">
        <v>78</v>
      </c>
      <c r="AD45">
        <v>0.10298</v>
      </c>
      <c r="AE45">
        <v>0.11985</v>
      </c>
      <c r="AF45">
        <v>0.10992</v>
      </c>
      <c r="AG45">
        <v>8.6889999999999995E-2</v>
      </c>
      <c r="AH45">
        <v>0.14793000000000001</v>
      </c>
      <c r="AI45">
        <v>13.661670000000001</v>
      </c>
      <c r="AJ45" s="25">
        <v>0.15998999999999999</v>
      </c>
      <c r="AK45" s="25">
        <v>0.93181999999999998</v>
      </c>
      <c r="AL45" s="25"/>
      <c r="AM45" s="25"/>
      <c r="AN45" s="25"/>
      <c r="AO45" s="25"/>
      <c r="AP45" s="25"/>
      <c r="AQ45" s="25"/>
      <c r="AR45" s="25"/>
    </row>
    <row r="46" spans="26:44" x14ac:dyDescent="0.25">
      <c r="AC46" t="s">
        <v>79</v>
      </c>
      <c r="AD46">
        <v>0.10009</v>
      </c>
      <c r="AE46">
        <v>0.11648</v>
      </c>
      <c r="AF46">
        <v>0.10682999999999999</v>
      </c>
      <c r="AG46">
        <v>8.4449999999999997E-2</v>
      </c>
      <c r="AH46">
        <v>0.14377000000000001</v>
      </c>
      <c r="AI46">
        <v>13.27779</v>
      </c>
      <c r="AJ46" s="25">
        <v>0.1555</v>
      </c>
      <c r="AK46" s="25">
        <v>0.90564</v>
      </c>
      <c r="AL46" s="25"/>
      <c r="AM46" s="25"/>
      <c r="AN46" s="25"/>
      <c r="AO46" s="25"/>
      <c r="AP46" s="25"/>
      <c r="AQ46" s="25"/>
      <c r="AR46" s="25"/>
    </row>
    <row r="47" spans="26:44" x14ac:dyDescent="0.25">
      <c r="AC47" t="s">
        <v>80</v>
      </c>
      <c r="AD47">
        <v>3.9019999999999999E-2</v>
      </c>
      <c r="AE47">
        <v>4.5409999999999999E-2</v>
      </c>
      <c r="AF47">
        <v>4.165E-2</v>
      </c>
      <c r="AG47">
        <v>3.2919999999999998E-2</v>
      </c>
      <c r="AH47">
        <v>5.6050000000000003E-2</v>
      </c>
      <c r="AI47">
        <v>5.1767899999999996</v>
      </c>
      <c r="AJ47" s="25">
        <v>6.0630000000000003E-2</v>
      </c>
      <c r="AK47" s="25">
        <v>0.35309000000000001</v>
      </c>
      <c r="AL47" s="25"/>
      <c r="AM47" s="25"/>
      <c r="AN47" s="25"/>
      <c r="AO47" s="25"/>
      <c r="AP47" s="25"/>
      <c r="AQ47" s="25"/>
      <c r="AR47" s="25"/>
    </row>
    <row r="48" spans="26:44" x14ac:dyDescent="0.25">
      <c r="AC48" t="s">
        <v>81</v>
      </c>
      <c r="AD48">
        <v>0.85926999999999998</v>
      </c>
      <c r="AE48">
        <v>1</v>
      </c>
      <c r="AF48">
        <v>0.91713</v>
      </c>
      <c r="AG48">
        <v>0.72499999999999998</v>
      </c>
      <c r="AH48">
        <v>1.2343</v>
      </c>
      <c r="AI48">
        <v>113.9927</v>
      </c>
      <c r="AJ48" s="25">
        <v>1.33494</v>
      </c>
      <c r="AK48" s="25">
        <v>7.7751200000000003</v>
      </c>
      <c r="AL48" s="25"/>
      <c r="AM48" s="25"/>
      <c r="AN48" s="25"/>
      <c r="AO48" s="25"/>
      <c r="AP48" s="25"/>
      <c r="AQ48" s="25"/>
      <c r="AR48" s="25"/>
    </row>
    <row r="49" spans="29:44" x14ac:dyDescent="0.25">
      <c r="AC49" s="26" t="s">
        <v>82</v>
      </c>
      <c r="AD49">
        <v>0.64366000000000001</v>
      </c>
      <c r="AE49">
        <v>0.74909000000000003</v>
      </c>
      <c r="AF49">
        <v>0.68701000000000001</v>
      </c>
      <c r="AG49">
        <v>0.54308999999999996</v>
      </c>
      <c r="AH49">
        <v>0.92459999999999998</v>
      </c>
      <c r="AI49">
        <v>85.389610000000005</v>
      </c>
      <c r="AJ49" s="25">
        <v>1</v>
      </c>
      <c r="AK49" s="25">
        <v>5.8241800000000001</v>
      </c>
      <c r="AL49" s="25"/>
      <c r="AM49" s="25"/>
      <c r="AN49" s="25"/>
      <c r="AO49" s="25"/>
      <c r="AP49" s="25"/>
      <c r="AQ49" s="25"/>
      <c r="AR49" s="25"/>
    </row>
    <row r="50" spans="29:44" x14ac:dyDescent="0.25">
      <c r="AC50" t="s">
        <v>83</v>
      </c>
      <c r="AD50">
        <v>0.69615000000000005</v>
      </c>
      <c r="AE50">
        <v>0.81018000000000001</v>
      </c>
      <c r="AF50">
        <v>0.74302999999999997</v>
      </c>
      <c r="AG50">
        <v>0.58738000000000001</v>
      </c>
      <c r="AH50">
        <v>1</v>
      </c>
      <c r="AI50">
        <v>92.353480000000005</v>
      </c>
      <c r="AJ50" s="25">
        <v>1.08155</v>
      </c>
      <c r="AK50" s="25">
        <v>6.2991700000000002</v>
      </c>
      <c r="AL50" s="25"/>
      <c r="AM50" s="25"/>
      <c r="AN50" s="25"/>
      <c r="AO50" s="25"/>
      <c r="AP50" s="25"/>
      <c r="AQ50" s="25"/>
      <c r="AR50" s="25"/>
    </row>
    <row r="51" spans="29:44" x14ac:dyDescent="0.25">
      <c r="AC51" t="s">
        <v>84</v>
      </c>
      <c r="AD51">
        <v>0.11051</v>
      </c>
      <c r="AE51">
        <v>0.12862000000000001</v>
      </c>
      <c r="AF51">
        <v>0.11796</v>
      </c>
      <c r="AG51">
        <v>9.325E-2</v>
      </c>
      <c r="AH51">
        <v>0.15875</v>
      </c>
      <c r="AI51">
        <v>14.661210000000001</v>
      </c>
      <c r="AJ51" s="25">
        <v>0.17169999999999999</v>
      </c>
      <c r="AK51" s="25">
        <v>1</v>
      </c>
      <c r="AL51" s="25"/>
      <c r="AM51" s="25"/>
      <c r="AN51" s="25"/>
      <c r="AO51" s="25"/>
      <c r="AP51" s="25"/>
      <c r="AQ51" s="25"/>
      <c r="AR51" s="25"/>
    </row>
    <row r="52" spans="29:44" x14ac:dyDescent="0.25">
      <c r="AC52" t="s">
        <v>85</v>
      </c>
      <c r="AD52">
        <v>0.63885000000000003</v>
      </c>
      <c r="AE52">
        <v>0.74348999999999998</v>
      </c>
      <c r="AF52">
        <v>0.68188000000000004</v>
      </c>
      <c r="AG52">
        <v>0.53903000000000001</v>
      </c>
      <c r="AH52">
        <v>0.91769000000000001</v>
      </c>
      <c r="AI52">
        <v>84.752170000000007</v>
      </c>
      <c r="AJ52" s="25">
        <v>0.99253999999999998</v>
      </c>
      <c r="AK52" s="25">
        <v>5.78071</v>
      </c>
      <c r="AL52" s="25"/>
      <c r="AM52" s="25"/>
      <c r="AN52" s="25"/>
      <c r="AO52" s="25"/>
      <c r="AP52" s="25"/>
      <c r="AQ52" s="25"/>
      <c r="AR52" s="25"/>
    </row>
    <row r="53" spans="29:44" x14ac:dyDescent="0.25">
      <c r="AC53" t="s">
        <v>86</v>
      </c>
      <c r="AD53">
        <v>0.61663999999999997</v>
      </c>
      <c r="AE53">
        <v>0.71765000000000001</v>
      </c>
      <c r="AF53">
        <v>0.65817000000000003</v>
      </c>
      <c r="AG53">
        <v>0.52029000000000003</v>
      </c>
      <c r="AH53">
        <v>0.88578000000000001</v>
      </c>
      <c r="AI53">
        <v>81.805149999999998</v>
      </c>
      <c r="AJ53" s="25">
        <v>0.95801999999999998</v>
      </c>
      <c r="AK53" s="25">
        <v>5.5796999999999999</v>
      </c>
      <c r="AL53" s="25"/>
      <c r="AM53" s="25"/>
      <c r="AN53" s="25"/>
      <c r="AO53" s="25"/>
      <c r="AP53" s="25"/>
      <c r="AQ53" s="25"/>
      <c r="AR53" s="25"/>
    </row>
    <row r="54" spans="29:44" x14ac:dyDescent="0.25">
      <c r="AC54" t="s">
        <v>87</v>
      </c>
      <c r="AD54">
        <v>3.083E-2</v>
      </c>
      <c r="AE54">
        <v>3.5880000000000002E-2</v>
      </c>
      <c r="AF54">
        <v>3.2899999999999999E-2</v>
      </c>
      <c r="AG54">
        <v>2.6009999999999998E-2</v>
      </c>
      <c r="AH54">
        <v>4.428E-2</v>
      </c>
      <c r="AI54">
        <v>4.0895400000000004</v>
      </c>
      <c r="AJ54" s="25">
        <v>4.7890000000000002E-2</v>
      </c>
      <c r="AK54" s="25">
        <v>0.27894000000000002</v>
      </c>
      <c r="AL54" s="25"/>
      <c r="AM54" s="25"/>
      <c r="AN54" s="25"/>
      <c r="AO54" s="25"/>
      <c r="AP54" s="25"/>
      <c r="AQ54" s="25"/>
      <c r="AR54" s="25"/>
    </row>
    <row r="55" spans="29:44" x14ac:dyDescent="0.25">
      <c r="AC55" t="s">
        <v>88</v>
      </c>
      <c r="AD55">
        <v>1</v>
      </c>
      <c r="AE55">
        <v>1.1637900000000001</v>
      </c>
      <c r="AF55">
        <v>1.06735</v>
      </c>
      <c r="AG55">
        <v>0.84375</v>
      </c>
      <c r="AH55">
        <v>1.4364699999999999</v>
      </c>
      <c r="AI55">
        <v>132.66300000000001</v>
      </c>
      <c r="AJ55" s="25">
        <v>1.55362</v>
      </c>
      <c r="AK55" s="25">
        <v>9.0485699999999998</v>
      </c>
      <c r="AL55" s="25"/>
      <c r="AM55" s="25"/>
      <c r="AN55" s="25"/>
      <c r="AO55" s="25"/>
      <c r="AP55" s="25"/>
      <c r="AQ55" s="25"/>
      <c r="AR55" s="25"/>
    </row>
    <row r="56" spans="29:44" x14ac:dyDescent="0.25">
      <c r="AC56" t="s">
        <v>89</v>
      </c>
      <c r="AD56">
        <v>2.7499999999999998E-3</v>
      </c>
      <c r="AE56">
        <v>3.2000000000000002E-3</v>
      </c>
      <c r="AF56">
        <v>2.9399999999999999E-3</v>
      </c>
      <c r="AG56">
        <v>2.32E-3</v>
      </c>
      <c r="AH56">
        <v>3.9500000000000004E-3</v>
      </c>
      <c r="AI56">
        <v>0.3649</v>
      </c>
      <c r="AJ56" s="25">
        <v>4.2700000000000004E-3</v>
      </c>
      <c r="AK56" s="25">
        <v>2.4889999999999999E-2</v>
      </c>
      <c r="AL56" s="25"/>
      <c r="AM56" s="25"/>
      <c r="AN56" s="25"/>
      <c r="AO56" s="25"/>
      <c r="AP56" s="25"/>
      <c r="AQ56" s="25"/>
      <c r="AR56" s="25"/>
    </row>
    <row r="57" spans="29:44" x14ac:dyDescent="0.25">
      <c r="AC57" t="s">
        <v>90</v>
      </c>
      <c r="AD57">
        <v>0.93689999999999996</v>
      </c>
      <c r="AE57">
        <v>1.09036</v>
      </c>
      <c r="AF57">
        <v>1</v>
      </c>
      <c r="AG57">
        <v>0.79051000000000005</v>
      </c>
      <c r="AH57">
        <v>1.3458300000000001</v>
      </c>
      <c r="AI57">
        <v>124.29252</v>
      </c>
      <c r="AJ57" s="25">
        <v>1.4555899999999999</v>
      </c>
      <c r="AK57" s="25">
        <v>8.4776399999999992</v>
      </c>
      <c r="AL57" s="25"/>
      <c r="AM57" s="25"/>
      <c r="AN57" s="25"/>
      <c r="AO57" s="25"/>
      <c r="AP57" s="25"/>
      <c r="AQ57" s="25"/>
      <c r="AR57" s="25"/>
    </row>
    <row r="58" spans="29:44" x14ac:dyDescent="0.25">
      <c r="AC58" t="s">
        <v>91</v>
      </c>
      <c r="AD58">
        <v>8.9560000000000001E-2</v>
      </c>
      <c r="AE58">
        <v>0.10421999999999999</v>
      </c>
      <c r="AF58">
        <v>9.5589999999999994E-2</v>
      </c>
      <c r="AG58">
        <v>7.5560000000000002E-2</v>
      </c>
      <c r="AH58">
        <v>0.12864</v>
      </c>
      <c r="AI58">
        <v>11.880789999999999</v>
      </c>
      <c r="AJ58" s="25">
        <v>0.13914000000000001</v>
      </c>
      <c r="AK58" s="25">
        <v>0.81035999999999997</v>
      </c>
      <c r="AL58" s="25"/>
      <c r="AM58" s="25"/>
      <c r="AN58" s="25"/>
      <c r="AO58" s="25"/>
      <c r="AP58" s="25"/>
      <c r="AQ58" s="25"/>
      <c r="AR58" s="25"/>
    </row>
    <row r="59" spans="29:44" x14ac:dyDescent="0.25">
      <c r="AC59" t="s">
        <v>92</v>
      </c>
      <c r="AD59">
        <v>1.18519</v>
      </c>
      <c r="AE59">
        <v>1.3793</v>
      </c>
      <c r="AF59">
        <v>1.2649999999999999</v>
      </c>
      <c r="AG59">
        <v>1</v>
      </c>
      <c r="AH59">
        <v>1.70248</v>
      </c>
      <c r="AI59">
        <v>157.23022</v>
      </c>
      <c r="AJ59" s="25">
        <v>1.8413299999999999</v>
      </c>
      <c r="AK59" s="25">
        <v>10.72423</v>
      </c>
      <c r="AL59" s="25"/>
      <c r="AM59" s="25"/>
      <c r="AN59" s="25"/>
      <c r="AO59" s="25"/>
      <c r="AP59" s="25"/>
      <c r="AQ59" s="25"/>
      <c r="AR59" s="25"/>
    </row>
    <row r="60" spans="29:44" x14ac:dyDescent="0.25">
      <c r="AC60" t="s">
        <v>93</v>
      </c>
      <c r="AD60">
        <v>0.26767999999999997</v>
      </c>
      <c r="AE60">
        <v>0.31152999999999997</v>
      </c>
      <c r="AF60">
        <v>0.28571000000000002</v>
      </c>
      <c r="AG60">
        <v>0.22586000000000001</v>
      </c>
      <c r="AH60">
        <v>0.38451999999999997</v>
      </c>
      <c r="AI60">
        <v>35.511740000000003</v>
      </c>
      <c r="AJ60" s="25">
        <v>0.41588000000000003</v>
      </c>
      <c r="AK60" s="25">
        <v>2.4221599999999999</v>
      </c>
      <c r="AL60" s="25"/>
      <c r="AM60" s="25"/>
      <c r="AN60" s="25"/>
      <c r="AO60" s="25"/>
      <c r="AP60" s="25"/>
      <c r="AQ60" s="25"/>
      <c r="AR60" s="25"/>
    </row>
    <row r="61" spans="29:44" x14ac:dyDescent="0.25">
      <c r="AC61" t="s">
        <v>94</v>
      </c>
      <c r="AD61">
        <v>1.0499999999999999E-3</v>
      </c>
      <c r="AE61">
        <v>1.2199999999999999E-3</v>
      </c>
      <c r="AF61">
        <v>1.1199999999999999E-3</v>
      </c>
      <c r="AG61">
        <v>8.8999999999999995E-4</v>
      </c>
      <c r="AH61">
        <v>1.5100000000000001E-3</v>
      </c>
      <c r="AI61">
        <v>0.13930000000000001</v>
      </c>
      <c r="AJ61" s="25">
        <v>1.6299999999999999E-3</v>
      </c>
      <c r="AK61" s="25">
        <v>9.4999999999999998E-3</v>
      </c>
      <c r="AL61" s="25"/>
      <c r="AM61" s="25"/>
      <c r="AN61" s="25"/>
      <c r="AO61" s="25"/>
      <c r="AP61" s="25"/>
      <c r="AQ61" s="25"/>
      <c r="AR61" s="25"/>
    </row>
    <row r="62" spans="29:44" x14ac:dyDescent="0.25">
      <c r="AC62" t="s">
        <v>95</v>
      </c>
      <c r="AD62">
        <v>4.24E-2</v>
      </c>
      <c r="AE62">
        <v>4.9340000000000002E-2</v>
      </c>
      <c r="AF62">
        <v>4.5249999999999999E-2</v>
      </c>
      <c r="AG62">
        <v>3.5770000000000003E-2</v>
      </c>
      <c r="AH62">
        <v>6.0900000000000003E-2</v>
      </c>
      <c r="AI62">
        <v>5.6242700000000001</v>
      </c>
      <c r="AJ62" s="25">
        <v>6.5869999999999998E-2</v>
      </c>
      <c r="AK62" s="25">
        <v>0.38362000000000002</v>
      </c>
      <c r="AL62" s="25"/>
      <c r="AM62" s="25"/>
      <c r="AN62" s="25"/>
      <c r="AO62" s="25"/>
      <c r="AP62" s="25"/>
      <c r="AQ62" s="25"/>
      <c r="AR62" s="25"/>
    </row>
    <row r="63" spans="29:44" x14ac:dyDescent="0.25">
      <c r="AC63" t="s">
        <v>96</v>
      </c>
      <c r="AD63">
        <v>1.6920000000000001E-2</v>
      </c>
      <c r="AE63">
        <v>1.9689999999999999E-2</v>
      </c>
      <c r="AF63">
        <v>1.806E-2</v>
      </c>
      <c r="AG63">
        <v>1.427E-2</v>
      </c>
      <c r="AH63">
        <v>2.4299999999999999E-2</v>
      </c>
      <c r="AI63">
        <v>2.2444500000000001</v>
      </c>
      <c r="AJ63" s="25">
        <v>2.6280000000000001E-2</v>
      </c>
      <c r="AK63" s="25">
        <v>0.15309</v>
      </c>
      <c r="AL63" s="25"/>
      <c r="AM63" s="25"/>
      <c r="AN63" s="25"/>
      <c r="AO63" s="25"/>
      <c r="AP63" s="25"/>
      <c r="AQ63" s="25"/>
      <c r="AR63" s="25"/>
    </row>
    <row r="64" spans="29:44" x14ac:dyDescent="0.25">
      <c r="AC64" t="s">
        <v>97</v>
      </c>
      <c r="AD64">
        <v>5.867E-2</v>
      </c>
      <c r="AE64">
        <v>6.8279999999999993E-2</v>
      </c>
      <c r="AF64">
        <v>6.2630000000000005E-2</v>
      </c>
      <c r="AG64">
        <v>4.9509999999999998E-2</v>
      </c>
      <c r="AH64">
        <v>8.4279999999999994E-2</v>
      </c>
      <c r="AI64">
        <v>7.7839299999999998</v>
      </c>
      <c r="AJ64" s="25">
        <v>9.1160000000000005E-2</v>
      </c>
      <c r="AK64" s="25">
        <v>0.53091999999999995</v>
      </c>
      <c r="AL64" s="25"/>
      <c r="AM64" s="25"/>
      <c r="AN64" s="25"/>
      <c r="AO64" s="25"/>
      <c r="AP64" s="25"/>
      <c r="AQ64" s="25"/>
      <c r="AR64" s="25"/>
    </row>
    <row r="65" spans="29:44" x14ac:dyDescent="0.25">
      <c r="AC65" t="s">
        <v>98</v>
      </c>
      <c r="AD65">
        <v>0.15190000000000001</v>
      </c>
      <c r="AE65">
        <v>0.17677999999999999</v>
      </c>
      <c r="AF65">
        <v>0.16213</v>
      </c>
      <c r="AG65">
        <v>0.12817000000000001</v>
      </c>
      <c r="AH65">
        <v>0.21820000000000001</v>
      </c>
      <c r="AI65">
        <v>20.15147</v>
      </c>
      <c r="AJ65" s="25">
        <v>0.23599000000000001</v>
      </c>
      <c r="AK65" s="25">
        <v>1.3744799999999999</v>
      </c>
      <c r="AL65" s="25"/>
      <c r="AM65" s="25"/>
      <c r="AN65" s="25"/>
      <c r="AO65" s="25"/>
      <c r="AP65" s="25"/>
      <c r="AQ65" s="25"/>
      <c r="AR65" s="25"/>
    </row>
    <row r="66" spans="29:44" x14ac:dyDescent="0.25">
      <c r="AC66" t="s">
        <v>99</v>
      </c>
      <c r="AD66">
        <v>0.13442000000000001</v>
      </c>
      <c r="AE66">
        <v>0.15644</v>
      </c>
      <c r="AF66">
        <v>0.14348</v>
      </c>
      <c r="AG66">
        <v>0.11342000000000001</v>
      </c>
      <c r="AH66">
        <v>0.19309999999999999</v>
      </c>
      <c r="AI66">
        <v>17.833210000000001</v>
      </c>
      <c r="AJ66" s="25">
        <v>0.20885000000000001</v>
      </c>
      <c r="AK66" s="25">
        <v>1.21635</v>
      </c>
      <c r="AL66" s="25"/>
      <c r="AM66" s="25"/>
      <c r="AN66" s="25"/>
      <c r="AO66" s="25"/>
      <c r="AP66" s="25"/>
      <c r="AQ66" s="25"/>
      <c r="AR66" s="25"/>
    </row>
    <row r="67" spans="29:44" x14ac:dyDescent="0.25">
      <c r="AC67" t="s">
        <v>100</v>
      </c>
      <c r="AD67">
        <v>0.20660999999999999</v>
      </c>
      <c r="AE67">
        <v>0.24045</v>
      </c>
      <c r="AF67">
        <v>0.22053</v>
      </c>
      <c r="AG67">
        <v>0.17433000000000001</v>
      </c>
      <c r="AH67">
        <v>0.29679</v>
      </c>
      <c r="AI67">
        <v>27.40971</v>
      </c>
      <c r="AJ67" s="25">
        <v>0.32100000000000001</v>
      </c>
      <c r="AK67" s="25">
        <v>1.86954</v>
      </c>
      <c r="AL67" s="25"/>
      <c r="AM67" s="25"/>
      <c r="AN67" s="25"/>
      <c r="AO67" s="25"/>
      <c r="AP67" s="25"/>
      <c r="AQ67" s="25"/>
      <c r="AR67" s="25"/>
    </row>
    <row r="68" spans="29:44" x14ac:dyDescent="0.25">
      <c r="AC68" t="s">
        <v>101</v>
      </c>
      <c r="AD68">
        <v>1.21E-2</v>
      </c>
      <c r="AE68">
        <v>1.4080000000000001E-2</v>
      </c>
      <c r="AF68">
        <v>1.2919999999999999E-2</v>
      </c>
      <c r="AG68">
        <v>1.021E-2</v>
      </c>
      <c r="AH68">
        <v>1.738E-2</v>
      </c>
      <c r="AI68">
        <v>1.6054200000000001</v>
      </c>
      <c r="AJ68" s="25">
        <v>1.8800000000000001E-2</v>
      </c>
      <c r="AK68">
        <v>0.1095</v>
      </c>
    </row>
    <row r="69" spans="29:44" x14ac:dyDescent="0.25">
      <c r="AC69" t="s">
        <v>102</v>
      </c>
      <c r="AD69">
        <v>1.149E-2</v>
      </c>
      <c r="AE69">
        <v>1.337E-2</v>
      </c>
      <c r="AF69">
        <v>1.227E-2</v>
      </c>
      <c r="AG69">
        <v>9.7000000000000003E-3</v>
      </c>
      <c r="AH69">
        <v>1.651E-2</v>
      </c>
      <c r="AI69">
        <v>1.5244800000000001</v>
      </c>
      <c r="AJ69" s="25">
        <v>1.7850000000000001E-2</v>
      </c>
      <c r="AK69">
        <v>0.10398</v>
      </c>
    </row>
    <row r="70" spans="29:44" x14ac:dyDescent="0.25">
      <c r="AC70" t="s">
        <v>103</v>
      </c>
      <c r="AD70">
        <v>4.9500000000000004E-3</v>
      </c>
      <c r="AE70">
        <v>5.7600000000000004E-3</v>
      </c>
      <c r="AF70">
        <v>5.28E-3</v>
      </c>
      <c r="AG70">
        <v>4.1799999999999997E-3</v>
      </c>
      <c r="AH70">
        <v>7.11E-3</v>
      </c>
      <c r="AI70">
        <v>0.65644999999999998</v>
      </c>
      <c r="AJ70" s="25">
        <v>7.6899999999999998E-3</v>
      </c>
      <c r="AK70">
        <v>4.4769999999999997E-2</v>
      </c>
    </row>
    <row r="71" spans="29:44" x14ac:dyDescent="0.25">
      <c r="AC71" t="s">
        <v>104</v>
      </c>
      <c r="AD71">
        <v>6.0000000000000002E-5</v>
      </c>
      <c r="AE71">
        <v>6.9999999999999994E-5</v>
      </c>
      <c r="AF71">
        <v>6.0000000000000002E-5</v>
      </c>
      <c r="AG71">
        <v>5.0000000000000002E-5</v>
      </c>
      <c r="AH71">
        <v>9.0000000000000006E-5</v>
      </c>
      <c r="AI71">
        <v>8.0599999999999995E-3</v>
      </c>
      <c r="AJ71" s="25">
        <v>9.0000000000000006E-5</v>
      </c>
      <c r="AK71">
        <v>5.5000000000000003E-4</v>
      </c>
    </row>
    <row r="72" spans="29:44" x14ac:dyDescent="0.25">
      <c r="AC72" t="s">
        <v>105</v>
      </c>
      <c r="AD72">
        <v>7.2999999999999996E-4</v>
      </c>
      <c r="AE72">
        <v>8.4999999999999995E-4</v>
      </c>
      <c r="AF72">
        <v>7.7999999999999999E-4</v>
      </c>
      <c r="AG72">
        <v>6.2E-4</v>
      </c>
      <c r="AH72">
        <v>1.0499999999999999E-3</v>
      </c>
      <c r="AI72">
        <v>9.6930000000000002E-2</v>
      </c>
      <c r="AJ72" s="25">
        <v>1.14E-3</v>
      </c>
      <c r="AK72">
        <v>6.6100000000000004E-3</v>
      </c>
    </row>
    <row r="73" spans="29:44" x14ac:dyDescent="0.25">
      <c r="AC73" t="s">
        <v>106</v>
      </c>
      <c r="AD73">
        <v>7.5399999999999998E-3</v>
      </c>
      <c r="AE73">
        <v>8.77E-3</v>
      </c>
      <c r="AF73">
        <v>8.0499999999999999E-3</v>
      </c>
      <c r="AG73">
        <v>6.3600000000000002E-3</v>
      </c>
      <c r="AH73">
        <v>1.0829999999999999E-2</v>
      </c>
      <c r="AI73">
        <v>1</v>
      </c>
      <c r="AJ73" s="25">
        <v>1.171E-2</v>
      </c>
      <c r="AK73" s="25">
        <v>6.8210000000000007E-2</v>
      </c>
    </row>
    <row r="74" spans="29:44" x14ac:dyDescent="0.25">
      <c r="AC74" t="s">
        <v>107</v>
      </c>
      <c r="AD74">
        <v>0.21737000000000001</v>
      </c>
      <c r="AE74">
        <v>0.25296999999999997</v>
      </c>
      <c r="AF74">
        <v>0.23200999999999999</v>
      </c>
      <c r="AG74">
        <v>0.18340999999999999</v>
      </c>
      <c r="AH74">
        <v>0.31225000000000003</v>
      </c>
      <c r="AI74">
        <v>28.837209999999999</v>
      </c>
      <c r="AJ74" s="25">
        <v>0.33771000000000001</v>
      </c>
      <c r="AK74" s="25">
        <v>1.9669099999999999</v>
      </c>
    </row>
    <row r="75" spans="29:44" x14ac:dyDescent="0.25">
      <c r="AC75" t="s">
        <v>932</v>
      </c>
      <c r="AK75" s="25"/>
    </row>
    <row r="76" spans="29:44" x14ac:dyDescent="0.25">
      <c r="AC76" t="s">
        <v>108</v>
      </c>
      <c r="AK76" s="25"/>
    </row>
    <row r="77" spans="29:44" x14ac:dyDescent="0.25">
      <c r="AC77" t="s">
        <v>109</v>
      </c>
      <c r="AK77" s="25"/>
    </row>
    <row r="78" spans="29:44" x14ac:dyDescent="0.25">
      <c r="AC78" t="s">
        <v>110</v>
      </c>
      <c r="AK78" s="25"/>
    </row>
    <row r="79" spans="29:44" x14ac:dyDescent="0.25">
      <c r="AC79" t="s">
        <v>111</v>
      </c>
      <c r="AK79" s="25"/>
    </row>
    <row r="80" spans="29:44" x14ac:dyDescent="0.25">
      <c r="AC80" t="s">
        <v>112</v>
      </c>
      <c r="AK80" s="25"/>
    </row>
    <row r="81" spans="29:37" x14ac:dyDescent="0.25">
      <c r="AC81" t="s">
        <v>111</v>
      </c>
      <c r="AK81" s="25"/>
    </row>
    <row r="82" spans="29:37" x14ac:dyDescent="0.25">
      <c r="AC82" t="s">
        <v>127</v>
      </c>
      <c r="AK82" s="25"/>
    </row>
    <row r="83" spans="29:37" x14ac:dyDescent="0.25">
      <c r="AC83" t="s">
        <v>113</v>
      </c>
      <c r="AK83" s="25"/>
    </row>
    <row r="84" spans="29:37" x14ac:dyDescent="0.25">
      <c r="AC84" t="s">
        <v>128</v>
      </c>
      <c r="AK84" s="25"/>
    </row>
    <row r="85" spans="29:37" x14ac:dyDescent="0.25">
      <c r="AC85" t="s">
        <v>42</v>
      </c>
      <c r="AK85" s="25"/>
    </row>
    <row r="86" spans="29:37" x14ac:dyDescent="0.25">
      <c r="AC86" t="s">
        <v>114</v>
      </c>
      <c r="AK86" s="25"/>
    </row>
    <row r="87" spans="29:37" x14ac:dyDescent="0.25">
      <c r="AC87" t="s">
        <v>38</v>
      </c>
      <c r="AK87" s="25"/>
    </row>
    <row r="88" spans="29:37" x14ac:dyDescent="0.25">
      <c r="AC88" t="s">
        <v>40</v>
      </c>
      <c r="AK88" s="25"/>
    </row>
    <row r="89" spans="29:37" x14ac:dyDescent="0.25">
      <c r="AC89" t="s">
        <v>115</v>
      </c>
      <c r="AK89" s="25"/>
    </row>
    <row r="90" spans="29:37" x14ac:dyDescent="0.25">
      <c r="AC90" t="s">
        <v>129</v>
      </c>
      <c r="AK90" s="25"/>
    </row>
    <row r="91" spans="29:37" x14ac:dyDescent="0.25">
      <c r="AC91" t="s">
        <v>120</v>
      </c>
      <c r="AK91" s="25"/>
    </row>
    <row r="113" spans="36:36" x14ac:dyDescent="0.25">
      <c r="AJ113" s="58"/>
    </row>
    <row r="133" spans="36:36" x14ac:dyDescent="0.25">
      <c r="AJ133" s="58"/>
    </row>
  </sheetData>
  <mergeCells count="2">
    <mergeCell ref="X1:Y1"/>
    <mergeCell ref="K7:M7"/>
  </mergeCells>
  <conditionalFormatting sqref="S17">
    <cfRule type="expression" dxfId="0" priority="1">
      <formula>IF(S17&lt;0,TRUE,FALSE)</formula>
    </cfRule>
  </conditionalFormatting>
  <hyperlinks>
    <hyperlink ref="Z1" r:id="rId1"/>
  </hyperlinks>
  <pageMargins left="0.7" right="0.7" top="0.75" bottom="0.75" header="0.3" footer="0.3"/>
  <pageSetup paperSize="9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Feuil3</vt:lpstr>
      <vt:lpstr>Feuil1</vt:lpstr>
      <vt:lpstr>Feuil2</vt:lpstr>
      <vt:lpstr>Feuil2!majorrates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Gérard BIWAND</dc:creator>
  <cp:lastModifiedBy>Utilisateur</cp:lastModifiedBy>
  <cp:lastPrinted>2021-10-22T07:11:59Z</cp:lastPrinted>
  <dcterms:created xsi:type="dcterms:W3CDTF">2017-07-28T06:13:48Z</dcterms:created>
  <dcterms:modified xsi:type="dcterms:W3CDTF">2021-10-22T07:12:19Z</dcterms:modified>
</cp:coreProperties>
</file>