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ropbox\SAUVEGARDE\BAAN LILAWADEE TRAVEL\INITIALISATION TARIFS GRAND PUBLIC\"/>
    </mc:Choice>
  </mc:AlternateContent>
  <workbookProtection workbookPassword="C67A" lockStructure="1"/>
  <bookViews>
    <workbookView xWindow="0" yWindow="0" windowWidth="20490" windowHeight="7455"/>
  </bookViews>
  <sheets>
    <sheet name="Feuil3" sheetId="3" r:id="rId1"/>
    <sheet name="Feuil6" sheetId="6" state="hidden" r:id="rId2"/>
  </sheets>
  <definedNames>
    <definedName name="majorrates" localSheetId="1">Feuil6!$AC$2:$AK$91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Q25" i="3"/>
  <c r="O25" i="3"/>
  <c r="N25" i="3"/>
  <c r="M25" i="3"/>
  <c r="Q24" i="3"/>
  <c r="P24" i="3"/>
  <c r="O24" i="3"/>
  <c r="N24" i="3"/>
  <c r="M24" i="3"/>
  <c r="Q23" i="3"/>
  <c r="P23" i="3"/>
  <c r="O23" i="3"/>
  <c r="N23" i="3"/>
  <c r="M23" i="3"/>
  <c r="Q22" i="3"/>
  <c r="P22" i="3"/>
  <c r="O22" i="3"/>
  <c r="N22" i="3"/>
  <c r="M22" i="3"/>
  <c r="Q21" i="3"/>
  <c r="P21" i="3"/>
  <c r="O21" i="3"/>
  <c r="N21" i="3"/>
  <c r="M21" i="3"/>
  <c r="Q20" i="3"/>
  <c r="P20" i="3"/>
  <c r="O20" i="3"/>
  <c r="N20" i="3"/>
  <c r="M20" i="3"/>
  <c r="Q19" i="3"/>
  <c r="P19" i="3"/>
  <c r="O19" i="3"/>
  <c r="N19" i="3"/>
  <c r="M19" i="3"/>
  <c r="Q18" i="3"/>
  <c r="P18" i="3"/>
  <c r="O18" i="3"/>
  <c r="N18" i="3"/>
  <c r="M18" i="3"/>
  <c r="Q17" i="3"/>
  <c r="P17" i="3"/>
  <c r="O17" i="3"/>
  <c r="N17" i="3"/>
  <c r="M17" i="3"/>
  <c r="N3" i="3"/>
  <c r="L12" i="6" l="1"/>
  <c r="M12" i="6" l="1"/>
  <c r="L15" i="6"/>
  <c r="M15" i="6" s="1"/>
  <c r="L13" i="6"/>
  <c r="M13" i="6" s="1"/>
  <c r="L11" i="6"/>
  <c r="M11" i="6" s="1"/>
  <c r="L10" i="6"/>
  <c r="M10" i="6" s="1"/>
  <c r="M9" i="6"/>
  <c r="L9" i="6" s="1"/>
</calcChain>
</file>

<file path=xl/connections.xml><?xml version="1.0" encoding="utf-8"?>
<connections xmlns="http://schemas.openxmlformats.org/spreadsheetml/2006/main">
  <connection id="1" interval="30" name="Connexion" type="4" refreshedVersion="5" background="1" refreshOnLoad="1" saveData="1">
    <webPr sourceData="1" parsePre="1" consecutive="1" xl2000="1" url="http://fr.exchange-rates.org/majorrates.aspx"/>
  </connection>
</connections>
</file>

<file path=xl/sharedStrings.xml><?xml version="1.0" encoding="utf-8"?>
<sst xmlns="http://schemas.openxmlformats.org/spreadsheetml/2006/main" count="167" uniqueCount="145">
  <si>
    <t>PRIX HORS VOL PARIS-BANGKOK</t>
  </si>
  <si>
    <t>taux frais paypal</t>
  </si>
  <si>
    <t>Prix / pers.</t>
  </si>
  <si>
    <t>Sup ch. Ind.</t>
  </si>
  <si>
    <t>2 Pers.</t>
  </si>
  <si>
    <t xml:space="preserve">CIRCUIT 15 JOURS </t>
  </si>
  <si>
    <t xml:space="preserve">CIRCUIT 16 JOURS </t>
  </si>
  <si>
    <t>CIRCUIT 19 JOURS</t>
  </si>
  <si>
    <t>CIRCUIT 18 JOURS</t>
  </si>
  <si>
    <t>CIRCUIT 21 JOURS</t>
  </si>
  <si>
    <t>CIRCUIT 22 JOURS</t>
  </si>
  <si>
    <t>CIRCUIT 26 JOURS</t>
  </si>
  <si>
    <t>REFERENCE</t>
  </si>
  <si>
    <t>CI15S</t>
  </si>
  <si>
    <t>CI16S</t>
  </si>
  <si>
    <t>CI18C1</t>
  </si>
  <si>
    <t>CI21A</t>
  </si>
  <si>
    <t>CI21S</t>
  </si>
  <si>
    <t>CI22A</t>
  </si>
  <si>
    <t>CI26A</t>
  </si>
  <si>
    <t>CI19C2</t>
  </si>
  <si>
    <t>CIRCUITS COMBINES THAÏLANDE ET LAOS</t>
  </si>
  <si>
    <t>4 Pers.</t>
  </si>
  <si>
    <t>6 Pers.</t>
  </si>
  <si>
    <t>8 Pers.</t>
  </si>
  <si>
    <t>Nos prix n’incluent pas : les repas et boissons (sauf les repas inclus dans certaines excursions), les dépenses personnelles,</t>
  </si>
  <si>
    <t>le billet d'avion de France en Thaïlande, les frais de formalités (passeport, vaccinations), les pourboires, les assurances personnelles.</t>
  </si>
  <si>
    <t>Paiement: 50% à la réservation et le solde selon un échéancier dépendant du délai entre la réservation et votre arrivée.</t>
  </si>
  <si>
    <t>TARIFS CIRCUITS</t>
  </si>
  <si>
    <t xml:space="preserve">Nos prix incluent tous les transferts et déplacements sur place (vols, taxis, bus…), les entrées de musées, temple etc…, </t>
  </si>
  <si>
    <t xml:space="preserve">les croisières ou activités prévues, les hôtels et petits déjeuners ainsi que l’accompagnement et l’assistance du début à la fin du </t>
  </si>
  <si>
    <t>voyage.</t>
  </si>
  <si>
    <t xml:space="preserve">Il est préférable de vous inscrire le plus tôt possible afin d’être certain que votre place sera réservée et que nous pourrons avoir des </t>
  </si>
  <si>
    <t>places notamment pour les hôtels et les vols intérieurs.</t>
  </si>
  <si>
    <t>Max 6 pers.</t>
  </si>
  <si>
    <t>CIRCUIT 28 JOURS</t>
  </si>
  <si>
    <t>CI28C2</t>
  </si>
  <si>
    <t>*** Le calcul tenant compte de la parité en Euro et Thaï Bahts en temps réel, merci de patienter entre 20 et 30s pour avoir la mise à jour ***</t>
  </si>
  <si>
    <t xml:space="preserve"> </t>
  </si>
  <si>
    <t>lien extraction :</t>
  </si>
  <si>
    <t xml:space="preserve">http://fr.exchange-rates.org/majorrates.aspx </t>
  </si>
  <si>
    <t>Aller dans "données", "actualiser tout", "propriétés de connexion"</t>
  </si>
  <si>
    <t>Exchange-Rates.org</t>
  </si>
  <si>
    <t>Taux de change de devises internationales</t>
  </si>
  <si>
    <t xml:space="preserve">et leurs historiques </t>
  </si>
  <si>
    <t xml:space="preserve">Toggle navigation </t>
  </si>
  <si>
    <t>Français</t>
  </si>
  <si>
    <t>COURS DES DEVISES EN TEMPS REEL :</t>
  </si>
  <si>
    <t xml:space="preserve">Top 30 des Devises Internationales </t>
  </si>
  <si>
    <t>DEVISE</t>
  </si>
  <si>
    <t>DEVISE/€</t>
  </si>
  <si>
    <t>€/DEVISE</t>
  </si>
  <si>
    <t xml:space="preserve">Devises par Région </t>
  </si>
  <si>
    <t>USD</t>
  </si>
  <si>
    <t>Amérique du Nord et du Sud Asie et Pacifique Europe Moyen-Orient et Asie Centrale Afrique</t>
  </si>
  <si>
    <t>CHF</t>
  </si>
  <si>
    <t xml:space="preserve">Webmestres </t>
  </si>
  <si>
    <t>RMB</t>
  </si>
  <si>
    <t>English</t>
  </si>
  <si>
    <t>BAHT</t>
  </si>
  <si>
    <t>Deutsch</t>
  </si>
  <si>
    <t>HKD</t>
  </si>
  <si>
    <t>Español</t>
  </si>
  <si>
    <t>DEVISE/USD</t>
  </si>
  <si>
    <t>DEVISE/RMB</t>
  </si>
  <si>
    <t>Italiano</t>
  </si>
  <si>
    <t>Nederlands</t>
  </si>
  <si>
    <t>Português</t>
  </si>
  <si>
    <t>Русский</t>
  </si>
  <si>
    <t>한국어</t>
  </si>
  <si>
    <t>中文</t>
  </si>
  <si>
    <t>日本語</t>
  </si>
  <si>
    <t>繁體中文</t>
  </si>
  <si>
    <t>Bahasa Indonesia</t>
  </si>
  <si>
    <t>Bahasa Malaysia</t>
  </si>
  <si>
    <t>Čeština</t>
  </si>
  <si>
    <t>Norsk</t>
  </si>
  <si>
    <t>Polski</t>
  </si>
  <si>
    <t>Svenska</t>
  </si>
  <si>
    <t>Tiếng Việt</t>
  </si>
  <si>
    <t>Türkçe</t>
  </si>
  <si>
    <t>Ελληνικά</t>
  </si>
  <si>
    <t>हिंदी</t>
  </si>
  <si>
    <t>ภาษาไทย</t>
  </si>
  <si>
    <t>Autres Langues</t>
  </si>
  <si>
    <t>Taux de Change</t>
  </si>
  <si>
    <t>Top 30 des Devises Internationales</t>
  </si>
  <si>
    <t>EUR</t>
  </si>
  <si>
    <t>GBP</t>
  </si>
  <si>
    <t>CAD</t>
  </si>
  <si>
    <t>JPY</t>
  </si>
  <si>
    <t>AUD</t>
  </si>
  <si>
    <t>Baht thaïlandais</t>
  </si>
  <si>
    <t>Couronne danoise</t>
  </si>
  <si>
    <t>Couronne norvégienne</t>
  </si>
  <si>
    <t>Couronne suédoise</t>
  </si>
  <si>
    <t>Couronne tchèque</t>
  </si>
  <si>
    <t>Dollar américain</t>
  </si>
  <si>
    <t>Dollar australien</t>
  </si>
  <si>
    <t>Dollar canadien</t>
  </si>
  <si>
    <t>Dollar de Hong Kong</t>
  </si>
  <si>
    <t>Dollar de Singapour</t>
  </si>
  <si>
    <t>Dollar néo-zélandais</t>
  </si>
  <si>
    <t>Dollar taïwanais</t>
  </si>
  <si>
    <t>Euro</t>
  </si>
  <si>
    <t>Forint hongrois</t>
  </si>
  <si>
    <t>Franc suisse</t>
  </si>
  <si>
    <t>Lire turque</t>
  </si>
  <si>
    <t>Livre sterling</t>
  </si>
  <si>
    <t>Nouveau Shékel israélien</t>
  </si>
  <si>
    <t>Peso chilien</t>
  </si>
  <si>
    <t>Peso mexicain</t>
  </si>
  <si>
    <t>Peso philippin</t>
  </si>
  <si>
    <t>Rand sud-africain</t>
  </si>
  <si>
    <t>Real brésilien</t>
  </si>
  <si>
    <t>Renmimbi Yuan chinois</t>
  </si>
  <si>
    <t>Ringgit malasio</t>
  </si>
  <si>
    <t>Rouble russe</t>
  </si>
  <si>
    <t>Roupie indienne</t>
  </si>
  <si>
    <t>Roupie pakistanaise</t>
  </si>
  <si>
    <t>Rupiah indonésien</t>
  </si>
  <si>
    <t>Won sud-coréen</t>
  </si>
  <si>
    <t>Yen japonais</t>
  </si>
  <si>
    <t>Zloty polonais</t>
  </si>
  <si>
    <t>Convertisseur de Devises</t>
  </si>
  <si>
    <t>Montant:</t>
  </si>
  <si>
    <t>De:</t>
  </si>
  <si>
    <t>▼</t>
  </si>
  <si>
    <t>En:</t>
  </si>
  <si>
    <t>Cliquez pour plus de devises</t>
  </si>
  <si>
    <t xml:space="preserve">Devises Principales </t>
  </si>
  <si>
    <t>EUR Euro USD Dollar américain CHF Franc suisse GBP Livre sterling CAD Dollar canadien JPY Yen japonais AUD Dollar australien HKD Dollar de Hong Kong Top 30 des Devises Internationales</t>
  </si>
  <si>
    <t>Ajoutez notre convertisseur de devises gratuit et nos tableaux de taux de change à votre site dès aujourd'hui.</t>
  </si>
  <si>
    <t>Privacy and Terms</t>
  </si>
  <si>
    <t>Calculator</t>
  </si>
  <si>
    <t xml:space="preserve">Facebook </t>
  </si>
  <si>
    <t xml:space="preserve">Twitter </t>
  </si>
  <si>
    <t>不A</t>
  </si>
  <si>
    <t>Rechercher</t>
  </si>
  <si>
    <t>Exchange-Rates.org © 2020 MBH Media, Inc. Currency data by Xignite</t>
  </si>
  <si>
    <t xml:space="preserve">www.exchange-rates.org </t>
  </si>
  <si>
    <t>Taux de Change en date du 10 avril 2020</t>
  </si>
  <si>
    <t>10/04/2020 21:59 UTC</t>
  </si>
  <si>
    <t>Base currency =</t>
  </si>
  <si>
    <t>currency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</si>
</sst>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164" formatCode="#,##0\ &quot;€&quot;"/>
    <numFmt numFmtId="165" formatCode="#,##0.00\ &quot;€&quot;"/>
    <numFmt numFmtId="166" formatCode="#,##0.0000"/>
    <numFmt numFmtId="167" formatCode="0.0000"/>
    <numFmt numFmtId="168" formatCode="#,##0.00\ [$USD]"/>
    <numFmt numFmtId="169" formatCode="0.00000"/>
    <numFmt numFmtId="173" formatCode="0.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3" fillId="0" borderId="0" xfId="0" applyFo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0" borderId="1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0" borderId="1" xfId="0" applyFont="1" applyFill="1" applyBorder="1"/>
    <xf numFmtId="0" fontId="1" fillId="0" borderId="0" xfId="0" applyFont="1" applyFill="1" applyBorder="1" applyAlignment="1"/>
    <xf numFmtId="164" fontId="0" fillId="0" borderId="0" xfId="0" applyNumberFormat="1" applyBorder="1"/>
    <xf numFmtId="164" fontId="1" fillId="0" borderId="1" xfId="0" applyNumberFormat="1" applyFont="1" applyBorder="1"/>
    <xf numFmtId="164" fontId="0" fillId="0" borderId="0" xfId="0" applyNumberFormat="1" applyFill="1"/>
    <xf numFmtId="166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5" xfId="0" applyFont="1" applyFill="1" applyBorder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0" fontId="0" fillId="2" borderId="0" xfId="0" applyFill="1"/>
    <xf numFmtId="2" fontId="0" fillId="0" borderId="0" xfId="0" applyNumberFormat="1"/>
    <xf numFmtId="1" fontId="0" fillId="0" borderId="0" xfId="0" applyNumberFormat="1"/>
    <xf numFmtId="14" fontId="4" fillId="0" borderId="0" xfId="0" applyNumberFormat="1" applyFont="1"/>
    <xf numFmtId="10" fontId="4" fillId="0" borderId="0" xfId="0" applyNumberFormat="1" applyFont="1"/>
    <xf numFmtId="0" fontId="5" fillId="0" borderId="0" xfId="1" applyAlignment="1" applyProtection="1"/>
    <xf numFmtId="0" fontId="6" fillId="0" borderId="0" xfId="1" quotePrefix="1" applyFont="1" applyAlignment="1" applyProtection="1"/>
    <xf numFmtId="2" fontId="4" fillId="0" borderId="0" xfId="0" applyNumberFormat="1" applyFont="1"/>
    <xf numFmtId="0" fontId="2" fillId="0" borderId="0" xfId="0" applyFont="1"/>
    <xf numFmtId="0" fontId="6" fillId="0" borderId="0" xfId="1" applyFont="1" applyAlignment="1" applyProtection="1"/>
    <xf numFmtId="0" fontId="7" fillId="0" borderId="0" xfId="0" applyFont="1" applyFill="1" applyBorder="1"/>
    <xf numFmtId="2" fontId="2" fillId="0" borderId="0" xfId="0" applyNumberFormat="1" applyFont="1" applyFill="1"/>
    <xf numFmtId="2" fontId="7" fillId="0" borderId="0" xfId="0" applyNumberFormat="1" applyFont="1" applyFill="1"/>
    <xf numFmtId="2" fontId="2" fillId="0" borderId="0" xfId="0" applyNumberFormat="1" applyFont="1"/>
    <xf numFmtId="167" fontId="1" fillId="0" borderId="1" xfId="0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168" fontId="7" fillId="0" borderId="0" xfId="0" applyNumberFormat="1" applyFont="1"/>
    <xf numFmtId="169" fontId="1" fillId="0" borderId="1" xfId="0" applyNumberFormat="1" applyFont="1" applyBorder="1" applyAlignment="1">
      <alignment horizontal="center"/>
    </xf>
    <xf numFmtId="165" fontId="7" fillId="0" borderId="0" xfId="0" applyNumberFormat="1" applyFont="1"/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16" fontId="7" fillId="0" borderId="0" xfId="0" applyNumberFormat="1" applyFont="1"/>
    <xf numFmtId="10" fontId="7" fillId="0" borderId="0" xfId="0" applyNumberFormat="1" applyFont="1"/>
    <xf numFmtId="168" fontId="0" fillId="0" borderId="0" xfId="0" applyNumberFormat="1"/>
    <xf numFmtId="0" fontId="7" fillId="0" borderId="0" xfId="0" applyFont="1" applyAlignment="1">
      <alignment horizontal="right"/>
    </xf>
    <xf numFmtId="16" fontId="0" fillId="0" borderId="0" xfId="0" applyNumberFormat="1"/>
    <xf numFmtId="16" fontId="0" fillId="0" borderId="0" xfId="0" applyNumberFormat="1" applyFill="1"/>
    <xf numFmtId="169" fontId="0" fillId="0" borderId="0" xfId="0" applyNumberFormat="1" applyFill="1"/>
    <xf numFmtId="167" fontId="0" fillId="0" borderId="0" xfId="0" applyNumberFormat="1" applyFill="1" applyAlignment="1">
      <alignment horizontal="left"/>
    </xf>
    <xf numFmtId="4" fontId="0" fillId="0" borderId="0" xfId="0" applyNumberFormat="1" applyFill="1"/>
    <xf numFmtId="0" fontId="0" fillId="0" borderId="0" xfId="0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173" fontId="0" fillId="0" borderId="0" xfId="0" applyNumberFormat="1"/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ajor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.exchange-rates.org/majorr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showGridLines="0" tabSelected="1" zoomScaleNormal="100" workbookViewId="0">
      <selection activeCell="S17" sqref="S17"/>
    </sheetView>
  </sheetViews>
  <sheetFormatPr baseColWidth="10" defaultRowHeight="15" x14ac:dyDescent="0.25"/>
  <cols>
    <col min="1" max="1" width="0.85546875" customWidth="1"/>
    <col min="3" max="3" width="6" customWidth="1"/>
    <col min="4" max="4" width="11" bestFit="1" customWidth="1"/>
    <col min="5" max="5" width="10.42578125" customWidth="1"/>
    <col min="6" max="6" width="10.140625" customWidth="1"/>
    <col min="7" max="8" width="10.42578125" customWidth="1"/>
    <col min="9" max="9" width="10.7109375" customWidth="1"/>
    <col min="13" max="13" width="0" hidden="1" customWidth="1"/>
    <col min="14" max="15" width="11.42578125" hidden="1" customWidth="1"/>
    <col min="16" max="17" width="0" hidden="1" customWidth="1"/>
  </cols>
  <sheetData>
    <row r="1" spans="2:14" x14ac:dyDescent="0.25">
      <c r="B1" s="71" t="s">
        <v>28</v>
      </c>
      <c r="C1" s="71"/>
      <c r="D1" s="71"/>
      <c r="E1" s="71"/>
      <c r="F1" s="71"/>
      <c r="G1" s="71"/>
      <c r="H1" s="71"/>
      <c r="I1" s="71"/>
      <c r="J1" s="71"/>
      <c r="K1" s="71"/>
      <c r="M1" t="s">
        <v>1</v>
      </c>
      <c r="N1">
        <v>1.0649999999999999</v>
      </c>
    </row>
    <row r="2" spans="2:14" x14ac:dyDescent="0.25">
      <c r="B2" s="5" t="s">
        <v>29</v>
      </c>
      <c r="C2" s="22"/>
      <c r="D2" s="22"/>
      <c r="E2" s="22"/>
      <c r="F2" s="22"/>
      <c r="G2" s="22"/>
      <c r="H2" s="23"/>
      <c r="I2" s="22"/>
      <c r="M2" t="s">
        <v>143</v>
      </c>
      <c r="N2">
        <v>35.714285699999998</v>
      </c>
    </row>
    <row r="3" spans="2:14" x14ac:dyDescent="0.25">
      <c r="B3" s="5" t="s">
        <v>30</v>
      </c>
      <c r="C3" s="22"/>
      <c r="D3" s="22"/>
      <c r="E3" s="22"/>
      <c r="F3" s="22"/>
      <c r="G3" s="22"/>
      <c r="H3" s="23"/>
      <c r="I3" s="22"/>
      <c r="M3" t="s">
        <v>144</v>
      </c>
      <c r="N3" s="75">
        <f>+Feuil6!M12</f>
        <v>35.714285714285715</v>
      </c>
    </row>
    <row r="4" spans="2:14" x14ac:dyDescent="0.25">
      <c r="B4" s="5" t="s">
        <v>31</v>
      </c>
      <c r="C4" s="25"/>
      <c r="D4" s="25"/>
      <c r="E4" s="25"/>
      <c r="F4" s="25"/>
      <c r="G4" s="25"/>
      <c r="H4" s="25"/>
      <c r="I4" s="25"/>
    </row>
    <row r="5" spans="2:14" x14ac:dyDescent="0.25">
      <c r="B5" s="5" t="s">
        <v>25</v>
      </c>
      <c r="C5" s="22"/>
      <c r="D5" s="22"/>
      <c r="E5" s="22"/>
      <c r="F5" s="22"/>
      <c r="G5" s="22"/>
      <c r="H5" s="23"/>
      <c r="I5" s="22"/>
    </row>
    <row r="6" spans="2:14" x14ac:dyDescent="0.25">
      <c r="B6" s="5" t="s">
        <v>26</v>
      </c>
      <c r="C6" s="22"/>
      <c r="D6" s="22"/>
      <c r="E6" s="22"/>
      <c r="F6" s="22"/>
      <c r="G6" s="22"/>
      <c r="H6" s="23"/>
      <c r="I6" s="22"/>
    </row>
    <row r="7" spans="2:14" x14ac:dyDescent="0.25">
      <c r="B7" s="5" t="s">
        <v>32</v>
      </c>
      <c r="C7" s="22"/>
      <c r="D7" s="22"/>
      <c r="E7" s="22"/>
      <c r="F7" s="22"/>
      <c r="G7" s="22"/>
      <c r="H7" s="23"/>
      <c r="I7" s="22"/>
    </row>
    <row r="8" spans="2:14" x14ac:dyDescent="0.25">
      <c r="B8" s="5" t="s">
        <v>33</v>
      </c>
      <c r="C8" s="22"/>
      <c r="D8" s="22"/>
      <c r="E8" s="22"/>
      <c r="F8" s="22"/>
      <c r="G8" s="22"/>
      <c r="H8" s="23"/>
      <c r="I8" s="22"/>
    </row>
    <row r="9" spans="2:14" x14ac:dyDescent="0.25">
      <c r="B9" s="5" t="s">
        <v>27</v>
      </c>
      <c r="C9" s="22"/>
      <c r="D9" s="22"/>
      <c r="E9" s="22"/>
      <c r="F9" s="22"/>
      <c r="G9" s="22"/>
      <c r="H9" s="23"/>
      <c r="I9" s="22"/>
    </row>
    <row r="10" spans="2:14" x14ac:dyDescent="0.25">
      <c r="B10" s="5"/>
      <c r="C10" s="31"/>
      <c r="D10" s="31"/>
      <c r="E10" s="31"/>
      <c r="F10" s="31"/>
      <c r="G10" s="31"/>
      <c r="H10" s="31"/>
      <c r="I10" s="31"/>
    </row>
    <row r="11" spans="2:14" x14ac:dyDescent="0.25">
      <c r="B11" s="32" t="s">
        <v>37</v>
      </c>
      <c r="C11" s="31"/>
      <c r="D11" s="31"/>
      <c r="E11" s="31"/>
      <c r="F11" s="31"/>
      <c r="G11" s="31"/>
      <c r="H11" s="31"/>
      <c r="I11" s="31"/>
    </row>
    <row r="12" spans="2:14" x14ac:dyDescent="0.25">
      <c r="B12" s="22"/>
      <c r="C12" s="22"/>
      <c r="D12" s="22"/>
      <c r="E12" s="22"/>
      <c r="F12" s="22"/>
      <c r="G12" s="22"/>
      <c r="H12" s="23"/>
      <c r="I12" s="22"/>
    </row>
    <row r="13" spans="2:14" x14ac:dyDescent="0.25">
      <c r="B13" s="7" t="s">
        <v>0</v>
      </c>
      <c r="E13" s="68" t="s">
        <v>2</v>
      </c>
      <c r="F13" s="69"/>
      <c r="G13" s="69"/>
      <c r="H13" s="69"/>
      <c r="I13" s="70"/>
    </row>
    <row r="14" spans="2:14" x14ac:dyDescent="0.25">
      <c r="D14" s="1"/>
      <c r="E14" s="24" t="s">
        <v>4</v>
      </c>
      <c r="F14" s="26" t="s">
        <v>22</v>
      </c>
      <c r="G14" s="27" t="s">
        <v>23</v>
      </c>
      <c r="H14" s="27" t="s">
        <v>24</v>
      </c>
      <c r="I14" s="27"/>
    </row>
    <row r="15" spans="2:14" x14ac:dyDescent="0.25">
      <c r="D15" s="6" t="s">
        <v>12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3</v>
      </c>
    </row>
    <row r="16" spans="2:14" ht="12" customHeight="1" x14ac:dyDescent="0.25">
      <c r="B16" s="28"/>
      <c r="C16" s="29"/>
      <c r="D16" s="29"/>
      <c r="E16" s="72" t="s">
        <v>21</v>
      </c>
      <c r="F16" s="72"/>
      <c r="G16" s="72"/>
      <c r="H16" s="72"/>
      <c r="I16" s="72"/>
      <c r="J16" s="3"/>
      <c r="K16" s="4"/>
      <c r="L16" s="4"/>
    </row>
    <row r="17" spans="2:17" x14ac:dyDescent="0.25">
      <c r="B17" s="8" t="s">
        <v>5</v>
      </c>
      <c r="C17" s="10"/>
      <c r="D17" s="16" t="s">
        <v>13</v>
      </c>
      <c r="E17" s="19">
        <f>+M17</f>
        <v>3556.9999985772001</v>
      </c>
      <c r="F17" s="19">
        <f t="shared" ref="F17:I25" si="0">+N17</f>
        <v>2255.9999990975998</v>
      </c>
      <c r="G17" s="19">
        <f t="shared" si="0"/>
        <v>1822.9999992707999</v>
      </c>
      <c r="H17" s="19">
        <f t="shared" si="0"/>
        <v>1635.9999993455999</v>
      </c>
      <c r="I17" s="19">
        <f t="shared" si="0"/>
        <v>297.99999988079998</v>
      </c>
      <c r="J17" s="3"/>
      <c r="K17" s="4"/>
      <c r="L17" s="4"/>
      <c r="M17" s="36">
        <f>3557/$N$3*$N$2</f>
        <v>3556.9999985772001</v>
      </c>
      <c r="N17">
        <f>2256/$N$3*$N$2</f>
        <v>2255.9999990975998</v>
      </c>
      <c r="O17">
        <f>1823/$N$3*$N$2</f>
        <v>1822.9999992707999</v>
      </c>
      <c r="P17">
        <f>1636/$N$3*$N$2</f>
        <v>1635.9999993455999</v>
      </c>
      <c r="Q17">
        <f>298/$N$3*$N$2</f>
        <v>297.99999988079998</v>
      </c>
    </row>
    <row r="18" spans="2:17" x14ac:dyDescent="0.25">
      <c r="B18" s="6" t="s">
        <v>6</v>
      </c>
      <c r="C18" s="10"/>
      <c r="D18" s="16" t="s">
        <v>14</v>
      </c>
      <c r="E18" s="19">
        <f>+M18</f>
        <v>3896.9999984411998</v>
      </c>
      <c r="F18" s="19">
        <f t="shared" si="0"/>
        <v>2452.9999990187998</v>
      </c>
      <c r="G18" s="19">
        <f t="shared" si="0"/>
        <v>1970.9999992115997</v>
      </c>
      <c r="H18" s="19">
        <f t="shared" si="0"/>
        <v>1744.9999993019999</v>
      </c>
      <c r="I18" s="19">
        <f t="shared" si="0"/>
        <v>307.99999987680002</v>
      </c>
      <c r="J18" s="3"/>
      <c r="K18" s="4"/>
      <c r="L18" s="4"/>
      <c r="M18" s="36">
        <f>3897/$N$3*$N$2</f>
        <v>3896.9999984411998</v>
      </c>
      <c r="N18">
        <f>2453/$N$3*$N$2</f>
        <v>2452.9999990187998</v>
      </c>
      <c r="O18">
        <f>1971/$N$3*$N$2</f>
        <v>1970.9999992115997</v>
      </c>
      <c r="P18">
        <f>1745/$N$3*$N$2</f>
        <v>1744.9999993019999</v>
      </c>
      <c r="Q18">
        <f>308/$N$3*$N$2</f>
        <v>307.99999987680002</v>
      </c>
    </row>
    <row r="19" spans="2:17" x14ac:dyDescent="0.25">
      <c r="B19" s="8" t="s">
        <v>8</v>
      </c>
      <c r="C19" s="9"/>
      <c r="D19" s="16" t="s">
        <v>15</v>
      </c>
      <c r="E19" s="19">
        <f t="shared" ref="E19:E25" si="1">+M19</f>
        <v>4303.9999982784002</v>
      </c>
      <c r="F19" s="19">
        <f t="shared" si="0"/>
        <v>2834.9999988659997</v>
      </c>
      <c r="G19" s="19">
        <f t="shared" si="0"/>
        <v>2344.9999990619999</v>
      </c>
      <c r="H19" s="19">
        <f t="shared" si="0"/>
        <v>2114.9999991539999</v>
      </c>
      <c r="I19" s="19">
        <f t="shared" si="0"/>
        <v>586.99999976519996</v>
      </c>
      <c r="J19" s="3"/>
      <c r="K19" s="4"/>
      <c r="L19" s="4"/>
      <c r="M19" s="36">
        <f>4304/$N$3*$N$2</f>
        <v>4303.9999982784002</v>
      </c>
      <c r="N19">
        <f>2835/$N$3*$N$2</f>
        <v>2834.9999988659997</v>
      </c>
      <c r="O19">
        <f>2345/$N$3*$N$2</f>
        <v>2344.9999990619999</v>
      </c>
      <c r="P19">
        <f>2115/$N$3*$N$2</f>
        <v>2114.9999991539999</v>
      </c>
      <c r="Q19">
        <f>587/$N$3*$N$2</f>
        <v>586.99999976519996</v>
      </c>
    </row>
    <row r="20" spans="2:17" x14ac:dyDescent="0.25">
      <c r="B20" s="8" t="s">
        <v>7</v>
      </c>
      <c r="C20" s="9"/>
      <c r="D20" s="16" t="s">
        <v>20</v>
      </c>
      <c r="E20" s="19">
        <f t="shared" si="1"/>
        <v>4371.9999982511999</v>
      </c>
      <c r="F20" s="19">
        <f t="shared" si="0"/>
        <v>2862.9999988547997</v>
      </c>
      <c r="G20" s="19">
        <f t="shared" si="0"/>
        <v>2359.999999056</v>
      </c>
      <c r="H20" s="19">
        <f t="shared" si="0"/>
        <v>2137.9999991447999</v>
      </c>
      <c r="I20" s="19">
        <f t="shared" si="0"/>
        <v>592.99999976279992</v>
      </c>
      <c r="J20" s="3"/>
      <c r="K20" s="4"/>
      <c r="L20" s="4"/>
      <c r="M20" s="36">
        <f>4372/$N$3*$N$2</f>
        <v>4371.9999982511999</v>
      </c>
      <c r="N20">
        <f>2863/$N$3*$N$2</f>
        <v>2862.9999988547997</v>
      </c>
      <c r="O20">
        <f>2360/$N$3*$N$2</f>
        <v>2359.999999056</v>
      </c>
      <c r="P20">
        <f>2138/$N$3*$N$2</f>
        <v>2137.9999991447999</v>
      </c>
      <c r="Q20">
        <f>593/$N$3*$N$2</f>
        <v>592.99999976279992</v>
      </c>
    </row>
    <row r="21" spans="2:17" x14ac:dyDescent="0.25">
      <c r="B21" s="8" t="s">
        <v>9</v>
      </c>
      <c r="C21" s="10"/>
      <c r="D21" s="16" t="s">
        <v>17</v>
      </c>
      <c r="E21" s="19">
        <f t="shared" si="1"/>
        <v>4887.9999980448001</v>
      </c>
      <c r="F21" s="19">
        <f t="shared" si="0"/>
        <v>3121.9999987511997</v>
      </c>
      <c r="G21" s="19">
        <f t="shared" si="0"/>
        <v>2532.9999989867997</v>
      </c>
      <c r="H21" s="19">
        <f t="shared" si="0"/>
        <v>2267.9999990928</v>
      </c>
      <c r="I21" s="19">
        <f t="shared" si="0"/>
        <v>545.99999978159997</v>
      </c>
      <c r="J21" s="3"/>
      <c r="K21" s="4"/>
      <c r="L21" s="4"/>
      <c r="M21" s="36">
        <f>4888/$N$3*$N$2</f>
        <v>4887.9999980448001</v>
      </c>
      <c r="N21">
        <f>3122/$N$3*$N$2</f>
        <v>3121.9999987511997</v>
      </c>
      <c r="O21">
        <f>2533/$N$3*$N$2</f>
        <v>2532.9999989867997</v>
      </c>
      <c r="P21">
        <f>2268/$N$3*$N$2</f>
        <v>2267.9999990928</v>
      </c>
      <c r="Q21">
        <f>546/$N$3*$N$2</f>
        <v>545.99999978159997</v>
      </c>
    </row>
    <row r="22" spans="2:17" x14ac:dyDescent="0.25">
      <c r="B22" s="8" t="s">
        <v>9</v>
      </c>
      <c r="C22" s="9"/>
      <c r="D22" s="16" t="s">
        <v>16</v>
      </c>
      <c r="E22" s="19">
        <f t="shared" si="1"/>
        <v>4722.9999981107994</v>
      </c>
      <c r="F22" s="19">
        <f t="shared" si="0"/>
        <v>3052.9999987787996</v>
      </c>
      <c r="G22" s="19">
        <f t="shared" si="0"/>
        <v>2495.9999990015995</v>
      </c>
      <c r="H22" s="19">
        <f t="shared" si="0"/>
        <v>2247.9999991007999</v>
      </c>
      <c r="I22" s="19">
        <f t="shared" si="0"/>
        <v>616.99999975319997</v>
      </c>
      <c r="J22" s="3"/>
      <c r="K22" s="4"/>
      <c r="L22" s="4"/>
      <c r="M22" s="36">
        <f>4723/$N$3*$N$2</f>
        <v>4722.9999981107994</v>
      </c>
      <c r="N22">
        <f>3053/$N$3*$N$2</f>
        <v>3052.9999987787996</v>
      </c>
      <c r="O22">
        <f>2496/$N$3*$N$2</f>
        <v>2495.9999990015995</v>
      </c>
      <c r="P22">
        <f>2248/$N$3*$N$2</f>
        <v>2247.9999991007999</v>
      </c>
      <c r="Q22">
        <f>617/$N$3*$N$2</f>
        <v>616.99999975319997</v>
      </c>
    </row>
    <row r="23" spans="2:17" x14ac:dyDescent="0.25">
      <c r="B23" s="11" t="s">
        <v>10</v>
      </c>
      <c r="C23" s="12"/>
      <c r="D23" s="13" t="s">
        <v>18</v>
      </c>
      <c r="E23" s="19">
        <f t="shared" si="1"/>
        <v>5190.999997923599</v>
      </c>
      <c r="F23" s="19">
        <f t="shared" si="0"/>
        <v>3287.9999986847997</v>
      </c>
      <c r="G23" s="19">
        <f t="shared" si="0"/>
        <v>2653.9999989383996</v>
      </c>
      <c r="H23" s="19">
        <f t="shared" si="0"/>
        <v>2340.9999990635997</v>
      </c>
      <c r="I23" s="19">
        <f t="shared" si="0"/>
        <v>392.99999984279998</v>
      </c>
      <c r="J23" s="3"/>
      <c r="K23" s="20"/>
      <c r="L23" s="4"/>
      <c r="M23" s="36">
        <f>5191/$N$3*$N$2</f>
        <v>5190.999997923599</v>
      </c>
      <c r="N23">
        <f>3288/$N$3*$N$2</f>
        <v>3287.9999986847997</v>
      </c>
      <c r="O23">
        <f>2654/$N$3*$N$2</f>
        <v>2653.9999989383996</v>
      </c>
      <c r="P23">
        <f>2341/$N$3*$N$2</f>
        <v>2340.9999990635997</v>
      </c>
      <c r="Q23">
        <f>393/$N$3*$N$2</f>
        <v>392.99999984279998</v>
      </c>
    </row>
    <row r="24" spans="2:17" x14ac:dyDescent="0.25">
      <c r="B24" s="14" t="s">
        <v>11</v>
      </c>
      <c r="C24" s="15"/>
      <c r="D24" s="13" t="s">
        <v>19</v>
      </c>
      <c r="E24" s="19">
        <f t="shared" si="1"/>
        <v>6196.9999975211995</v>
      </c>
      <c r="F24" s="19">
        <f t="shared" si="0"/>
        <v>3962.9999984147998</v>
      </c>
      <c r="G24" s="19">
        <f t="shared" si="0"/>
        <v>3217.9999987127999</v>
      </c>
      <c r="H24" s="19">
        <f t="shared" si="0"/>
        <v>2849.9999988599998</v>
      </c>
      <c r="I24" s="19">
        <f t="shared" si="0"/>
        <v>627.99999974879995</v>
      </c>
      <c r="J24" s="3"/>
      <c r="K24" s="21"/>
      <c r="L24" s="4"/>
      <c r="M24" s="36">
        <f>6197/$N$3*$N$2</f>
        <v>6196.9999975211995</v>
      </c>
      <c r="N24">
        <f>3963/$N$3*$N$2</f>
        <v>3962.9999984147998</v>
      </c>
      <c r="O24">
        <f>3218/$N$3*$N$2</f>
        <v>3217.9999987127999</v>
      </c>
      <c r="P24">
        <f>2850/$N$3*$N$2</f>
        <v>2849.9999988599998</v>
      </c>
      <c r="Q24">
        <f>628/$N$3*$N$2</f>
        <v>627.99999974879995</v>
      </c>
    </row>
    <row r="25" spans="2:17" x14ac:dyDescent="0.25">
      <c r="B25" s="14" t="s">
        <v>35</v>
      </c>
      <c r="C25" s="15"/>
      <c r="D25" s="30" t="s">
        <v>36</v>
      </c>
      <c r="E25" s="19">
        <f t="shared" si="1"/>
        <v>6040.9999975835999</v>
      </c>
      <c r="F25" s="19">
        <f t="shared" si="0"/>
        <v>3708.9999985164</v>
      </c>
      <c r="G25" s="19">
        <f t="shared" si="0"/>
        <v>2950.9999988196</v>
      </c>
      <c r="H25" s="19" t="str">
        <f t="shared" si="0"/>
        <v>Max 6 pers.</v>
      </c>
      <c r="I25" s="19">
        <f t="shared" si="0"/>
        <v>494.99999980199993</v>
      </c>
      <c r="J25" s="3"/>
      <c r="K25" s="21"/>
      <c r="L25" s="4"/>
      <c r="M25" s="36">
        <f>6041/$N$3*$N$2</f>
        <v>6040.9999975835999</v>
      </c>
      <c r="N25">
        <f>3709/$N$3*$N$2</f>
        <v>3708.9999985164</v>
      </c>
      <c r="O25">
        <f>2951/$N$3*$N$2</f>
        <v>2950.9999988196</v>
      </c>
      <c r="P25" s="67" t="s">
        <v>34</v>
      </c>
      <c r="Q25">
        <f>495/$N$3*$N$2</f>
        <v>494.99999980199993</v>
      </c>
    </row>
    <row r="26" spans="2:17" x14ac:dyDescent="0.25">
      <c r="J26" s="3"/>
    </row>
    <row r="27" spans="2:17" x14ac:dyDescent="0.25">
      <c r="J27" s="3"/>
    </row>
    <row r="28" spans="2:17" x14ac:dyDescent="0.25">
      <c r="B28" s="17"/>
      <c r="C28" s="17"/>
      <c r="D28" s="17"/>
      <c r="E28" s="18"/>
      <c r="F28" s="18"/>
      <c r="G28" s="18"/>
      <c r="H28" s="18"/>
      <c r="I28" s="18"/>
      <c r="J28" s="3"/>
    </row>
    <row r="29" spans="2:17" x14ac:dyDescent="0.25">
      <c r="B29" s="17"/>
      <c r="C29" s="17"/>
      <c r="D29" s="17"/>
      <c r="E29" s="18"/>
      <c r="F29" s="18"/>
      <c r="G29" s="18"/>
      <c r="H29" s="18"/>
      <c r="I29" s="18"/>
      <c r="J29" s="3"/>
    </row>
    <row r="30" spans="2:17" x14ac:dyDescent="0.25">
      <c r="B30" s="17"/>
      <c r="C30" s="17"/>
      <c r="D30" s="17"/>
      <c r="E30" s="18"/>
      <c r="F30" s="18"/>
      <c r="G30" s="18"/>
      <c r="H30" s="18"/>
      <c r="I30" s="18"/>
      <c r="J30" s="3"/>
    </row>
  </sheetData>
  <sheetProtection password="C67A" sheet="1" objects="1" scenarios="1" selectLockedCells="1" selectUnlockedCells="1"/>
  <mergeCells count="3">
    <mergeCell ref="E13:I13"/>
    <mergeCell ref="B1:K1"/>
    <mergeCell ref="E16:I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33"/>
  <sheetViews>
    <sheetView workbookViewId="0">
      <selection activeCell="M12" sqref="M12"/>
    </sheetView>
  </sheetViews>
  <sheetFormatPr baseColWidth="10" defaultRowHeight="15" x14ac:dyDescent="0.25"/>
  <cols>
    <col min="9" max="9" width="3.85546875" customWidth="1"/>
    <col min="10" max="10" width="12" customWidth="1"/>
    <col min="13" max="13" width="12" customWidth="1"/>
    <col min="14" max="14" width="3.85546875" customWidth="1"/>
    <col min="15" max="15" width="4.85546875" bestFit="1" customWidth="1"/>
    <col min="16" max="16" width="11.85546875" bestFit="1" customWidth="1"/>
    <col min="17" max="17" width="7" bestFit="1" customWidth="1"/>
    <col min="18" max="18" width="11.5703125" bestFit="1" customWidth="1"/>
    <col min="19" max="19" width="8.42578125" bestFit="1" customWidth="1"/>
    <col min="29" max="29" width="23.85546875" customWidth="1"/>
    <col min="30" max="34" width="8" customWidth="1"/>
    <col min="35" max="35" width="10" customWidth="1"/>
    <col min="36" max="36" width="8" style="33" customWidth="1"/>
    <col min="37" max="37" width="8" customWidth="1"/>
    <col min="38" max="38" width="14.85546875" customWidth="1"/>
    <col min="39" max="39" width="21" customWidth="1"/>
    <col min="40" max="40" width="25.7109375" customWidth="1"/>
    <col min="41" max="41" width="22.140625" customWidth="1"/>
    <col min="42" max="42" width="15.28515625" customWidth="1"/>
    <col min="43" max="43" width="16.140625" customWidth="1"/>
    <col min="44" max="44" width="19" customWidth="1"/>
  </cols>
  <sheetData>
    <row r="1" spans="2:44" x14ac:dyDescent="0.25">
      <c r="K1" s="32"/>
      <c r="L1" s="32"/>
      <c r="M1" s="37"/>
      <c r="N1" s="32"/>
      <c r="O1" s="32"/>
      <c r="P1" s="32"/>
      <c r="Q1" s="32"/>
      <c r="R1" s="38"/>
      <c r="X1" s="73" t="s">
        <v>39</v>
      </c>
      <c r="Y1" s="73"/>
      <c r="Z1" s="39" t="s">
        <v>40</v>
      </c>
    </row>
    <row r="2" spans="2:44" ht="18.75" x14ac:dyDescent="0.3">
      <c r="B2" s="40"/>
      <c r="K2" s="32"/>
      <c r="L2" s="32"/>
      <c r="M2" s="37"/>
      <c r="N2" s="32"/>
      <c r="O2" s="32"/>
      <c r="P2" s="32"/>
      <c r="Q2" s="32"/>
      <c r="R2" s="32"/>
      <c r="X2" t="s">
        <v>41</v>
      </c>
      <c r="AC2" t="s">
        <v>42</v>
      </c>
      <c r="AK2" s="33"/>
      <c r="AL2" s="33"/>
      <c r="AM2" s="33"/>
      <c r="AN2" s="33"/>
      <c r="AO2" s="33"/>
      <c r="AP2" s="33"/>
      <c r="AQ2" s="33"/>
      <c r="AR2" s="33"/>
    </row>
    <row r="3" spans="2:44" ht="18.75" x14ac:dyDescent="0.3">
      <c r="B3" s="40"/>
      <c r="K3" s="32"/>
      <c r="L3" s="32"/>
      <c r="M3" s="41"/>
      <c r="N3" s="32"/>
      <c r="O3" s="32"/>
      <c r="P3" s="32"/>
      <c r="Q3" s="32"/>
      <c r="R3" s="32"/>
      <c r="X3" s="39" t="s">
        <v>38</v>
      </c>
      <c r="AC3" t="s">
        <v>43</v>
      </c>
      <c r="AK3" s="33"/>
      <c r="AL3" s="33"/>
      <c r="AM3" s="33"/>
      <c r="AN3" s="33"/>
      <c r="AO3" s="33"/>
      <c r="AP3" s="33"/>
      <c r="AQ3" s="33"/>
      <c r="AR3" s="33"/>
    </row>
    <row r="4" spans="2:44" ht="18.75" x14ac:dyDescent="0.3">
      <c r="B4" s="40"/>
      <c r="K4" s="32"/>
      <c r="L4" s="32"/>
      <c r="M4" s="41"/>
      <c r="N4" s="32"/>
      <c r="O4" s="32"/>
      <c r="P4" s="32"/>
      <c r="Q4" s="32"/>
      <c r="R4" s="41"/>
      <c r="AC4" t="s">
        <v>44</v>
      </c>
      <c r="AK4" s="33"/>
      <c r="AL4" s="33"/>
      <c r="AM4" s="33"/>
      <c r="AN4" s="33"/>
      <c r="AO4" s="33"/>
      <c r="AP4" s="33"/>
      <c r="AQ4" s="33"/>
      <c r="AR4" s="33"/>
    </row>
    <row r="5" spans="2:44" x14ac:dyDescent="0.25">
      <c r="K5" s="32"/>
      <c r="L5" s="32"/>
      <c r="M5" s="41"/>
      <c r="N5" s="32"/>
      <c r="O5" s="32"/>
      <c r="P5" s="32"/>
      <c r="Q5" s="32"/>
      <c r="R5" s="32"/>
      <c r="AC5" t="s">
        <v>134</v>
      </c>
      <c r="AK5" s="33"/>
      <c r="AL5" s="33"/>
      <c r="AM5" s="33"/>
      <c r="AN5" s="33"/>
      <c r="AO5" s="33"/>
      <c r="AP5" s="33"/>
      <c r="AQ5" s="33"/>
      <c r="AR5" s="33"/>
    </row>
    <row r="6" spans="2:44" x14ac:dyDescent="0.25">
      <c r="AC6" t="s">
        <v>45</v>
      </c>
      <c r="AK6" s="33"/>
      <c r="AL6" s="33"/>
      <c r="AM6" s="33"/>
      <c r="AN6" s="33"/>
      <c r="AO6" s="33"/>
      <c r="AP6" s="33"/>
      <c r="AQ6" s="33"/>
      <c r="AR6" s="33"/>
    </row>
    <row r="7" spans="2:44" x14ac:dyDescent="0.25">
      <c r="K7" s="74" t="s">
        <v>47</v>
      </c>
      <c r="L7" s="74"/>
      <c r="M7" s="74"/>
      <c r="N7" s="42"/>
      <c r="O7" s="42"/>
      <c r="P7" s="42"/>
      <c r="Q7" s="42"/>
      <c r="R7" s="42"/>
      <c r="S7" s="42"/>
      <c r="AC7" t="s">
        <v>135</v>
      </c>
      <c r="AK7" s="33"/>
      <c r="AL7" s="33"/>
      <c r="AM7" s="33"/>
      <c r="AN7" s="33"/>
      <c r="AO7" s="33"/>
      <c r="AP7" s="33"/>
      <c r="AQ7" s="33"/>
      <c r="AR7" s="33"/>
    </row>
    <row r="8" spans="2:44" ht="18.75" x14ac:dyDescent="0.3">
      <c r="B8" s="43"/>
      <c r="D8" s="43"/>
      <c r="G8" s="43"/>
      <c r="J8" t="s">
        <v>38</v>
      </c>
      <c r="K8" s="6" t="s">
        <v>49</v>
      </c>
      <c r="L8" s="6" t="s">
        <v>50</v>
      </c>
      <c r="M8" s="6" t="s">
        <v>51</v>
      </c>
      <c r="N8" s="44"/>
      <c r="O8" s="45"/>
      <c r="P8" s="44"/>
      <c r="Q8" s="46"/>
      <c r="R8" s="44"/>
      <c r="S8" s="47"/>
      <c r="AC8" t="s">
        <v>136</v>
      </c>
      <c r="AK8" s="33"/>
      <c r="AL8" s="33"/>
      <c r="AM8" s="33"/>
      <c r="AN8" s="33"/>
      <c r="AO8" s="33"/>
      <c r="AP8" s="33"/>
      <c r="AQ8" s="33"/>
      <c r="AR8" s="33"/>
    </row>
    <row r="9" spans="2:44" ht="18.75" x14ac:dyDescent="0.3">
      <c r="B9" s="43"/>
      <c r="D9" s="43"/>
      <c r="G9" s="40"/>
      <c r="K9" s="6" t="s">
        <v>53</v>
      </c>
      <c r="L9" s="48">
        <f>1/M9</f>
        <v>35.714285714285715</v>
      </c>
      <c r="M9" s="48">
        <f>+AD43</f>
        <v>2.8000000000000001E-2</v>
      </c>
      <c r="N9" s="47" t="s">
        <v>38</v>
      </c>
      <c r="O9" s="42"/>
      <c r="P9" s="49"/>
      <c r="Q9" s="50"/>
      <c r="R9" s="49"/>
      <c r="S9" s="42"/>
      <c r="AC9" t="s">
        <v>46</v>
      </c>
      <c r="AK9" s="33"/>
      <c r="AL9" s="33"/>
      <c r="AM9" s="33"/>
      <c r="AN9" s="33"/>
      <c r="AO9" s="33"/>
      <c r="AP9" s="33"/>
      <c r="AQ9" s="33"/>
      <c r="AR9" s="33"/>
    </row>
    <row r="10" spans="2:44" ht="18.75" x14ac:dyDescent="0.3">
      <c r="B10" s="43"/>
      <c r="D10" s="40"/>
      <c r="G10" s="40"/>
      <c r="K10" s="6" t="s">
        <v>55</v>
      </c>
      <c r="L10" s="48">
        <f>+AD52</f>
        <v>0.64676999999999996</v>
      </c>
      <c r="M10" s="48">
        <f>1/L10</f>
        <v>1.5461446882199237</v>
      </c>
      <c r="N10" s="47"/>
      <c r="O10" s="42"/>
      <c r="P10" s="49"/>
      <c r="Q10" s="50"/>
      <c r="R10" s="51"/>
      <c r="S10" s="42"/>
      <c r="AC10" t="s">
        <v>137</v>
      </c>
      <c r="AK10" s="33"/>
      <c r="AL10" s="33"/>
      <c r="AM10" s="33"/>
      <c r="AN10" s="33"/>
      <c r="AO10" s="33"/>
      <c r="AP10" s="33"/>
      <c r="AQ10" s="33"/>
      <c r="AR10" s="33"/>
    </row>
    <row r="11" spans="2:44" ht="18.75" x14ac:dyDescent="0.3">
      <c r="B11" s="43"/>
      <c r="D11" s="40"/>
      <c r="K11" s="6" t="s">
        <v>57</v>
      </c>
      <c r="L11" s="48">
        <f>+AD61</f>
        <v>1.09E-3</v>
      </c>
      <c r="M11" s="48">
        <f>1/L11</f>
        <v>917.43119266055044</v>
      </c>
      <c r="N11" s="47"/>
      <c r="O11" s="42"/>
      <c r="P11" s="49"/>
      <c r="Q11" s="50"/>
      <c r="R11" s="51"/>
      <c r="S11" s="42"/>
      <c r="AC11" t="s">
        <v>138</v>
      </c>
      <c r="AK11" s="33"/>
      <c r="AL11" s="33"/>
      <c r="AM11" s="33"/>
      <c r="AN11" s="33"/>
      <c r="AO11" s="33"/>
      <c r="AP11" s="33"/>
      <c r="AQ11" s="33"/>
      <c r="AR11" s="33"/>
    </row>
    <row r="12" spans="2:44" ht="18.75" x14ac:dyDescent="0.3">
      <c r="B12" s="43"/>
      <c r="D12" s="40"/>
      <c r="K12" s="6" t="s">
        <v>59</v>
      </c>
      <c r="L12" s="52">
        <f>+AD43</f>
        <v>2.8000000000000001E-2</v>
      </c>
      <c r="M12" s="48">
        <f>1/L12</f>
        <v>35.714285714285715</v>
      </c>
      <c r="N12" s="47"/>
      <c r="O12" s="42"/>
      <c r="P12" s="49"/>
      <c r="Q12" s="50"/>
      <c r="R12" s="51"/>
      <c r="S12" s="42"/>
      <c r="AA12" t="s">
        <v>38</v>
      </c>
      <c r="AC12" t="s">
        <v>48</v>
      </c>
      <c r="AK12" s="33"/>
      <c r="AL12" s="33"/>
      <c r="AM12" s="33"/>
      <c r="AN12" s="33"/>
      <c r="AO12" s="33"/>
      <c r="AP12" s="33"/>
      <c r="AQ12" s="33"/>
      <c r="AR12" s="33"/>
    </row>
    <row r="13" spans="2:44" ht="18.75" x14ac:dyDescent="0.3">
      <c r="B13" s="43"/>
      <c r="D13" s="40"/>
      <c r="K13" s="6" t="s">
        <v>61</v>
      </c>
      <c r="L13" s="48">
        <f>+AD46</f>
        <v>9.1990000000000002E-2</v>
      </c>
      <c r="M13" s="48">
        <f>1/L13</f>
        <v>10.870746820306556</v>
      </c>
      <c r="N13" s="47"/>
      <c r="O13" s="42"/>
      <c r="P13" s="49"/>
      <c r="Q13" s="50"/>
      <c r="R13" s="51"/>
      <c r="S13" s="42"/>
      <c r="AA13" t="s">
        <v>38</v>
      </c>
      <c r="AC13" t="s">
        <v>52</v>
      </c>
      <c r="AK13" s="33"/>
      <c r="AL13" s="33"/>
      <c r="AM13" s="33"/>
      <c r="AN13" s="33"/>
      <c r="AO13" s="33"/>
      <c r="AP13" s="33"/>
      <c r="AQ13" s="33"/>
      <c r="AR13" s="33"/>
    </row>
    <row r="14" spans="2:44" ht="18.75" x14ac:dyDescent="0.3">
      <c r="B14" s="43"/>
      <c r="D14" s="40"/>
      <c r="K14" s="6" t="s">
        <v>49</v>
      </c>
      <c r="L14" s="6" t="s">
        <v>63</v>
      </c>
      <c r="M14" s="6" t="s">
        <v>64</v>
      </c>
      <c r="P14" s="49"/>
      <c r="Q14" s="1"/>
      <c r="R14" s="53"/>
      <c r="AB14" t="s">
        <v>38</v>
      </c>
      <c r="AC14" t="s">
        <v>54</v>
      </c>
      <c r="AK14" s="33"/>
      <c r="AL14" s="33"/>
      <c r="AM14" s="33"/>
      <c r="AN14" s="33"/>
      <c r="AO14" s="33"/>
      <c r="AP14" s="33"/>
      <c r="AQ14" s="33"/>
      <c r="AR14" s="33"/>
    </row>
    <row r="15" spans="2:44" ht="18.75" x14ac:dyDescent="0.3">
      <c r="B15" s="43"/>
      <c r="D15" s="40"/>
      <c r="K15" s="2"/>
      <c r="L15" s="54">
        <f>+AE61</f>
        <v>1.1900000000000001E-3</v>
      </c>
      <c r="M15" s="55">
        <f>1/L15</f>
        <v>840.33613445378148</v>
      </c>
      <c r="P15" s="56"/>
      <c r="Q15" s="1"/>
      <c r="R15" s="53"/>
      <c r="AC15" t="s">
        <v>56</v>
      </c>
      <c r="AK15" s="33"/>
      <c r="AL15" s="33"/>
      <c r="AM15" s="33"/>
      <c r="AN15" s="33"/>
      <c r="AO15" s="33"/>
      <c r="AP15" s="33"/>
      <c r="AQ15" s="33"/>
      <c r="AR15" s="33"/>
    </row>
    <row r="16" spans="2:44" ht="18.75" x14ac:dyDescent="0.3">
      <c r="B16" s="43"/>
      <c r="D16" s="40"/>
      <c r="J16" s="57"/>
      <c r="L16" t="s">
        <v>38</v>
      </c>
      <c r="O16" s="49"/>
      <c r="P16" s="50"/>
      <c r="Q16" s="58"/>
      <c r="R16" s="53"/>
      <c r="S16" s="59"/>
      <c r="AC16" t="s">
        <v>58</v>
      </c>
      <c r="AK16" s="33"/>
      <c r="AL16" s="33"/>
      <c r="AM16" s="33"/>
      <c r="AN16" s="33"/>
      <c r="AO16" s="33"/>
      <c r="AP16" s="33"/>
      <c r="AQ16" s="33"/>
      <c r="AR16" s="33"/>
    </row>
    <row r="17" spans="2:44" ht="18.75" x14ac:dyDescent="0.3">
      <c r="B17" s="40"/>
      <c r="D17" s="40"/>
      <c r="J17" s="39"/>
      <c r="M17" t="s">
        <v>38</v>
      </c>
      <c r="P17" s="60"/>
      <c r="R17" s="61"/>
      <c r="S17" s="59"/>
      <c r="AC17" t="s">
        <v>73</v>
      </c>
      <c r="AK17" s="33"/>
      <c r="AL17" s="33"/>
      <c r="AM17" s="33"/>
      <c r="AN17" s="33"/>
      <c r="AO17" s="33"/>
      <c r="AP17" s="33"/>
      <c r="AQ17" s="33"/>
      <c r="AR17" s="33"/>
    </row>
    <row r="18" spans="2:44" ht="18.75" x14ac:dyDescent="0.3">
      <c r="B18" s="40"/>
      <c r="D18" s="40"/>
      <c r="S18" s="35"/>
      <c r="AC18" t="s">
        <v>74</v>
      </c>
      <c r="AK18" s="33"/>
      <c r="AL18" s="33"/>
      <c r="AM18" s="33"/>
      <c r="AN18" s="33"/>
      <c r="AO18" s="33"/>
      <c r="AP18" s="33"/>
      <c r="AQ18" s="33"/>
      <c r="AR18" s="33"/>
    </row>
    <row r="19" spans="2:44" ht="18.75" x14ac:dyDescent="0.3">
      <c r="B19" s="40"/>
      <c r="D19" s="40"/>
      <c r="S19" s="62"/>
      <c r="AC19" t="s">
        <v>75</v>
      </c>
      <c r="AK19" s="33"/>
      <c r="AL19" s="33"/>
      <c r="AM19" s="33"/>
      <c r="AN19" s="33"/>
      <c r="AO19" s="33"/>
      <c r="AP19" s="33"/>
      <c r="AQ19" s="33"/>
      <c r="AR19" s="33"/>
    </row>
    <row r="20" spans="2:44" ht="18.75" x14ac:dyDescent="0.3">
      <c r="B20" s="40"/>
      <c r="D20" s="40"/>
      <c r="AC20" t="s">
        <v>60</v>
      </c>
      <c r="AK20" s="33"/>
      <c r="AL20" s="33"/>
      <c r="AM20" s="33"/>
      <c r="AN20" s="33"/>
      <c r="AO20" s="33"/>
      <c r="AP20" s="33"/>
      <c r="AQ20" s="33"/>
      <c r="AR20" s="33"/>
    </row>
    <row r="21" spans="2:44" x14ac:dyDescent="0.25">
      <c r="AC21" t="s">
        <v>62</v>
      </c>
      <c r="AK21" s="33"/>
      <c r="AL21" s="33"/>
      <c r="AM21" s="33"/>
      <c r="AN21" s="33"/>
      <c r="AO21" s="33"/>
      <c r="AP21" s="33"/>
      <c r="AQ21" s="33"/>
      <c r="AR21" s="33"/>
    </row>
    <row r="22" spans="2:44" x14ac:dyDescent="0.25">
      <c r="AC22" t="s">
        <v>65</v>
      </c>
      <c r="AK22" s="33"/>
      <c r="AL22" s="33"/>
      <c r="AM22" s="33"/>
      <c r="AN22" s="33"/>
      <c r="AO22" s="33"/>
      <c r="AP22" s="33"/>
      <c r="AQ22" s="33"/>
      <c r="AR22" s="33"/>
    </row>
    <row r="23" spans="2:44" x14ac:dyDescent="0.25">
      <c r="AC23" t="s">
        <v>66</v>
      </c>
      <c r="AK23" s="33"/>
      <c r="AL23" s="33"/>
      <c r="AM23" s="33"/>
      <c r="AN23" s="33"/>
      <c r="AO23" s="33"/>
      <c r="AP23" s="33"/>
      <c r="AQ23" s="33"/>
      <c r="AR23" s="33"/>
    </row>
    <row r="24" spans="2:44" x14ac:dyDescent="0.25">
      <c r="AC24" t="s">
        <v>76</v>
      </c>
      <c r="AK24" s="33"/>
      <c r="AL24" s="33"/>
      <c r="AM24" s="33"/>
      <c r="AN24" s="33"/>
      <c r="AO24" s="33"/>
      <c r="AP24" s="33"/>
      <c r="AQ24" s="33"/>
      <c r="AR24" s="33"/>
    </row>
    <row r="25" spans="2:44" x14ac:dyDescent="0.25">
      <c r="AC25" t="s">
        <v>77</v>
      </c>
      <c r="AK25" s="33"/>
      <c r="AL25" s="33"/>
      <c r="AM25" s="33"/>
      <c r="AN25" s="33"/>
      <c r="AO25" s="33"/>
      <c r="AP25" s="33"/>
      <c r="AQ25" s="33"/>
      <c r="AR25" s="33"/>
    </row>
    <row r="26" spans="2:44" x14ac:dyDescent="0.25">
      <c r="AC26" s="34" t="s">
        <v>67</v>
      </c>
      <c r="AK26" s="33"/>
      <c r="AL26" s="33"/>
      <c r="AM26" s="33"/>
      <c r="AN26" s="33"/>
      <c r="AO26" s="33"/>
      <c r="AP26" s="33"/>
      <c r="AQ26" s="33"/>
      <c r="AR26" s="33"/>
    </row>
    <row r="27" spans="2:44" x14ac:dyDescent="0.25">
      <c r="AC27" t="s">
        <v>78</v>
      </c>
      <c r="AK27" s="33"/>
      <c r="AL27" s="33"/>
      <c r="AM27" s="33"/>
      <c r="AN27" s="33"/>
      <c r="AO27" s="33"/>
      <c r="AP27" s="33"/>
      <c r="AQ27" s="33"/>
      <c r="AR27" s="33"/>
    </row>
    <row r="28" spans="2:44" x14ac:dyDescent="0.25">
      <c r="AC28" t="s">
        <v>79</v>
      </c>
      <c r="AK28" s="33"/>
      <c r="AL28" s="33"/>
      <c r="AM28" s="33"/>
      <c r="AN28" s="33"/>
      <c r="AO28" s="33"/>
      <c r="AP28" s="33"/>
      <c r="AQ28" s="33"/>
      <c r="AR28" s="33"/>
    </row>
    <row r="29" spans="2:44" x14ac:dyDescent="0.25">
      <c r="AC29" t="s">
        <v>80</v>
      </c>
      <c r="AK29" s="33"/>
      <c r="AL29" s="33"/>
      <c r="AM29" s="33"/>
      <c r="AN29" s="33"/>
      <c r="AO29" s="33"/>
      <c r="AP29" s="33"/>
      <c r="AQ29" s="33"/>
      <c r="AR29" s="33"/>
    </row>
    <row r="30" spans="2:44" x14ac:dyDescent="0.25">
      <c r="AC30" t="s">
        <v>81</v>
      </c>
      <c r="AK30" s="33"/>
      <c r="AL30" s="33"/>
      <c r="AM30" s="33"/>
      <c r="AN30" s="33"/>
      <c r="AO30" s="33"/>
      <c r="AP30" s="33"/>
      <c r="AQ30" s="33"/>
      <c r="AR30" s="33"/>
    </row>
    <row r="31" spans="2:44" x14ac:dyDescent="0.25">
      <c r="AC31" s="34" t="s">
        <v>68</v>
      </c>
      <c r="AK31" s="33"/>
      <c r="AL31" s="33"/>
      <c r="AM31" s="33"/>
      <c r="AN31" s="33"/>
      <c r="AO31" s="33"/>
      <c r="AP31" s="33"/>
      <c r="AQ31" s="33"/>
      <c r="AR31" s="33"/>
    </row>
    <row r="32" spans="2:44" x14ac:dyDescent="0.25">
      <c r="AC32" t="s">
        <v>69</v>
      </c>
      <c r="AK32" s="33"/>
      <c r="AL32" s="33"/>
      <c r="AM32" s="33"/>
      <c r="AN32" s="33"/>
      <c r="AO32" s="33"/>
      <c r="AP32" s="33"/>
      <c r="AQ32" s="33"/>
      <c r="AR32" s="33"/>
    </row>
    <row r="33" spans="26:44" x14ac:dyDescent="0.25">
      <c r="AC33" t="s">
        <v>70</v>
      </c>
      <c r="AK33" s="33"/>
      <c r="AL33" s="33"/>
      <c r="AM33" s="33"/>
      <c r="AN33" s="33"/>
      <c r="AO33" s="33"/>
      <c r="AP33" s="33"/>
      <c r="AQ33" s="33"/>
      <c r="AR33" s="33"/>
    </row>
    <row r="34" spans="26:44" x14ac:dyDescent="0.25">
      <c r="AC34" s="34" t="s">
        <v>71</v>
      </c>
      <c r="AK34" s="33"/>
      <c r="AL34" s="33"/>
      <c r="AM34" s="33"/>
      <c r="AN34" s="33"/>
      <c r="AO34" s="33"/>
      <c r="AP34" s="33"/>
      <c r="AQ34" s="33"/>
      <c r="AR34" s="33"/>
    </row>
    <row r="35" spans="26:44" x14ac:dyDescent="0.25">
      <c r="AC35" t="s">
        <v>72</v>
      </c>
      <c r="AK35" s="33"/>
      <c r="AL35" s="33"/>
      <c r="AM35" s="33"/>
      <c r="AN35" s="33"/>
      <c r="AO35" s="33"/>
      <c r="AP35" s="33"/>
      <c r="AQ35" s="33"/>
      <c r="AR35" s="33"/>
    </row>
    <row r="36" spans="26:44" x14ac:dyDescent="0.25">
      <c r="AC36" t="s">
        <v>82</v>
      </c>
      <c r="AK36" s="33"/>
      <c r="AL36" s="33"/>
      <c r="AM36" s="33"/>
      <c r="AN36" s="33"/>
      <c r="AO36" s="33"/>
      <c r="AP36" s="33"/>
      <c r="AQ36" s="33"/>
      <c r="AR36" s="33"/>
    </row>
    <row r="37" spans="26:44" x14ac:dyDescent="0.25">
      <c r="AC37" t="s">
        <v>83</v>
      </c>
      <c r="AK37" s="63"/>
      <c r="AL37" s="64"/>
      <c r="AM37" s="63"/>
      <c r="AN37" s="63"/>
      <c r="AO37" s="63"/>
      <c r="AP37" s="33"/>
      <c r="AQ37" s="33"/>
      <c r="AR37" s="33"/>
    </row>
    <row r="38" spans="26:44" x14ac:dyDescent="0.25">
      <c r="AC38" t="s">
        <v>84</v>
      </c>
      <c r="AK38" s="33"/>
      <c r="AL38" s="33"/>
      <c r="AM38" s="33"/>
      <c r="AN38" s="33"/>
      <c r="AO38" s="33"/>
      <c r="AP38" s="33"/>
      <c r="AQ38" s="33"/>
      <c r="AR38" s="33"/>
    </row>
    <row r="39" spans="26:44" x14ac:dyDescent="0.25">
      <c r="AC39" t="s">
        <v>85</v>
      </c>
      <c r="AJ39" s="65"/>
      <c r="AK39" s="33"/>
      <c r="AL39" s="33" t="s">
        <v>38</v>
      </c>
      <c r="AM39" s="33"/>
      <c r="AN39" s="33"/>
      <c r="AO39" s="33"/>
      <c r="AP39" s="33"/>
      <c r="AQ39" s="33"/>
      <c r="AR39" s="33"/>
    </row>
    <row r="40" spans="26:44" x14ac:dyDescent="0.25">
      <c r="AC40" s="34" t="s">
        <v>86</v>
      </c>
      <c r="AK40" s="33"/>
      <c r="AL40" s="33"/>
      <c r="AM40" s="33"/>
      <c r="AN40" s="33"/>
      <c r="AO40" s="33"/>
      <c r="AP40" s="33"/>
      <c r="AQ40" s="33"/>
      <c r="AR40" s="33"/>
    </row>
    <row r="41" spans="26:44" x14ac:dyDescent="0.25">
      <c r="Z41" t="s">
        <v>38</v>
      </c>
      <c r="AC41" t="s">
        <v>141</v>
      </c>
      <c r="AK41" s="33"/>
      <c r="AL41" s="33"/>
      <c r="AM41" s="33"/>
      <c r="AN41" s="33"/>
      <c r="AO41" s="33"/>
      <c r="AP41" s="33"/>
      <c r="AQ41" s="33"/>
      <c r="AR41" s="33"/>
    </row>
    <row r="42" spans="26:44" x14ac:dyDescent="0.25">
      <c r="AD42" t="s">
        <v>87</v>
      </c>
      <c r="AE42" t="s">
        <v>53</v>
      </c>
      <c r="AF42" t="s">
        <v>55</v>
      </c>
      <c r="AG42" t="s">
        <v>88</v>
      </c>
      <c r="AH42" t="s">
        <v>89</v>
      </c>
      <c r="AI42" t="s">
        <v>90</v>
      </c>
      <c r="AJ42" s="33" t="s">
        <v>91</v>
      </c>
      <c r="AK42" s="33" t="s">
        <v>61</v>
      </c>
      <c r="AL42" s="33"/>
      <c r="AM42" s="33"/>
      <c r="AN42" s="33"/>
      <c r="AO42" s="33"/>
      <c r="AP42" s="33"/>
      <c r="AQ42" s="33"/>
      <c r="AR42" s="33"/>
    </row>
    <row r="43" spans="26:44" x14ac:dyDescent="0.25">
      <c r="AC43" t="s">
        <v>92</v>
      </c>
      <c r="AD43">
        <v>2.8000000000000001E-2</v>
      </c>
      <c r="AE43">
        <v>3.0620000000000001E-2</v>
      </c>
      <c r="AF43">
        <v>2.9569999999999999E-2</v>
      </c>
      <c r="AG43">
        <v>2.4590000000000001E-2</v>
      </c>
      <c r="AH43">
        <v>4.274E-2</v>
      </c>
      <c r="AI43">
        <v>3.3210099999999998</v>
      </c>
      <c r="AJ43" s="33">
        <v>4.8210000000000003E-2</v>
      </c>
      <c r="AK43" s="33">
        <v>0.23741999999999999</v>
      </c>
      <c r="AL43" s="33"/>
      <c r="AM43" s="33"/>
      <c r="AN43" s="33"/>
      <c r="AO43" s="33"/>
      <c r="AP43" s="33"/>
      <c r="AQ43" s="33"/>
      <c r="AR43" s="33"/>
    </row>
    <row r="44" spans="26:44" x14ac:dyDescent="0.25">
      <c r="AC44" t="s">
        <v>93</v>
      </c>
      <c r="AD44">
        <v>0.13395000000000001</v>
      </c>
      <c r="AE44">
        <v>0.14652000000000001</v>
      </c>
      <c r="AF44">
        <v>0.14147999999999999</v>
      </c>
      <c r="AG44">
        <v>0.11763999999999999</v>
      </c>
      <c r="AH44">
        <v>0.20448</v>
      </c>
      <c r="AI44">
        <v>15.890129999999999</v>
      </c>
      <c r="AJ44" s="33">
        <v>0.23066</v>
      </c>
      <c r="AK44" s="33">
        <v>1.13602</v>
      </c>
      <c r="AL44" s="33"/>
      <c r="AM44" s="33"/>
      <c r="AN44" s="33"/>
      <c r="AO44" s="33"/>
      <c r="AP44" s="33"/>
      <c r="AQ44" s="33"/>
      <c r="AR44" s="33"/>
    </row>
    <row r="45" spans="26:44" x14ac:dyDescent="0.25">
      <c r="AC45" t="s">
        <v>94</v>
      </c>
      <c r="AD45">
        <v>8.9609999999999995E-2</v>
      </c>
      <c r="AE45">
        <v>9.8019999999999996E-2</v>
      </c>
      <c r="AF45">
        <v>9.4649999999999998E-2</v>
      </c>
      <c r="AG45">
        <v>7.8700000000000006E-2</v>
      </c>
      <c r="AH45">
        <v>0.13678999999999999</v>
      </c>
      <c r="AI45">
        <v>10.63035</v>
      </c>
      <c r="AJ45" s="33">
        <v>0.15431</v>
      </c>
      <c r="AK45" s="33">
        <v>0.75997999999999999</v>
      </c>
      <c r="AL45" s="33"/>
      <c r="AM45" s="33"/>
      <c r="AN45" s="33"/>
      <c r="AO45" s="33"/>
      <c r="AP45" s="33"/>
      <c r="AQ45" s="33"/>
      <c r="AR45" s="33"/>
    </row>
    <row r="46" spans="26:44" x14ac:dyDescent="0.25">
      <c r="AC46" t="s">
        <v>95</v>
      </c>
      <c r="AD46">
        <v>9.1990000000000002E-2</v>
      </c>
      <c r="AE46">
        <v>0.10061</v>
      </c>
      <c r="AF46">
        <v>9.715E-2</v>
      </c>
      <c r="AG46">
        <v>8.0790000000000001E-2</v>
      </c>
      <c r="AH46">
        <v>0.14041999999999999</v>
      </c>
      <c r="AI46">
        <v>10.911799999999999</v>
      </c>
      <c r="AJ46" s="33">
        <v>0.15840000000000001</v>
      </c>
      <c r="AK46" s="33">
        <v>0.78010000000000002</v>
      </c>
      <c r="AL46" s="33"/>
      <c r="AM46" s="33"/>
      <c r="AN46" s="33"/>
      <c r="AO46" s="33"/>
      <c r="AP46" s="33"/>
      <c r="AQ46" s="33"/>
      <c r="AR46" s="33"/>
    </row>
    <row r="47" spans="26:44" x14ac:dyDescent="0.25">
      <c r="AC47" t="s">
        <v>96</v>
      </c>
      <c r="AD47">
        <v>3.7019999999999997E-2</v>
      </c>
      <c r="AE47">
        <v>4.0489999999999998E-2</v>
      </c>
      <c r="AF47">
        <v>3.9100000000000003E-2</v>
      </c>
      <c r="AG47">
        <v>3.2509999999999997E-2</v>
      </c>
      <c r="AH47">
        <v>5.6509999999999998E-2</v>
      </c>
      <c r="AI47">
        <v>4.39114</v>
      </c>
      <c r="AJ47" s="33">
        <v>6.3740000000000005E-2</v>
      </c>
      <c r="AK47" s="33">
        <v>0.31392999999999999</v>
      </c>
      <c r="AL47" s="33"/>
      <c r="AM47" s="33"/>
      <c r="AN47" s="33"/>
      <c r="AO47" s="33"/>
      <c r="AP47" s="33"/>
      <c r="AQ47" s="33"/>
      <c r="AR47" s="33"/>
    </row>
    <row r="48" spans="26:44" x14ac:dyDescent="0.25">
      <c r="AC48" t="s">
        <v>97</v>
      </c>
      <c r="AD48">
        <v>0.91425000000000001</v>
      </c>
      <c r="AE48">
        <v>1</v>
      </c>
      <c r="AF48">
        <v>0.96577999999999997</v>
      </c>
      <c r="AG48">
        <v>0.80340999999999996</v>
      </c>
      <c r="AH48">
        <v>1.3957599999999999</v>
      </c>
      <c r="AI48">
        <v>108.45135000000001</v>
      </c>
      <c r="AJ48" s="33">
        <v>1.57484</v>
      </c>
      <c r="AK48" s="33">
        <v>7.7533899999999996</v>
      </c>
      <c r="AL48" s="33"/>
      <c r="AM48" s="33"/>
      <c r="AN48" s="33"/>
      <c r="AO48" s="33"/>
      <c r="AP48" s="33"/>
      <c r="AQ48" s="33"/>
      <c r="AR48" s="33"/>
    </row>
    <row r="49" spans="29:44" x14ac:dyDescent="0.25">
      <c r="AC49" s="34" t="s">
        <v>98</v>
      </c>
      <c r="AD49">
        <v>0.58074000000000003</v>
      </c>
      <c r="AE49">
        <v>0.63499000000000005</v>
      </c>
      <c r="AF49">
        <v>0.61334999999999995</v>
      </c>
      <c r="AG49">
        <v>0.51002999999999998</v>
      </c>
      <c r="AH49">
        <v>0.88649</v>
      </c>
      <c r="AI49">
        <v>68.889160000000004</v>
      </c>
      <c r="AJ49" s="33">
        <v>1</v>
      </c>
      <c r="AK49" s="33">
        <v>4.9250100000000003</v>
      </c>
      <c r="AL49" s="33"/>
      <c r="AM49" s="33"/>
      <c r="AN49" s="33"/>
      <c r="AO49" s="33"/>
      <c r="AP49" s="33"/>
      <c r="AQ49" s="33"/>
      <c r="AR49" s="33"/>
    </row>
    <row r="50" spans="29:44" x14ac:dyDescent="0.25">
      <c r="AC50" t="s">
        <v>99</v>
      </c>
      <c r="AD50">
        <v>0.65510000000000002</v>
      </c>
      <c r="AE50">
        <v>0.71645999999999999</v>
      </c>
      <c r="AF50">
        <v>0.69189000000000001</v>
      </c>
      <c r="AG50">
        <v>0.57533999999999996</v>
      </c>
      <c r="AH50">
        <v>1</v>
      </c>
      <c r="AI50">
        <v>77.710160000000002</v>
      </c>
      <c r="AJ50" s="33">
        <v>1.12805</v>
      </c>
      <c r="AK50" s="33">
        <v>5.5556400000000004</v>
      </c>
      <c r="AL50" s="33"/>
      <c r="AM50" s="33"/>
      <c r="AN50" s="33"/>
      <c r="AO50" s="33"/>
      <c r="AP50" s="33"/>
      <c r="AQ50" s="33"/>
      <c r="AR50" s="33"/>
    </row>
    <row r="51" spans="29:44" x14ac:dyDescent="0.25">
      <c r="AC51" t="s">
        <v>100</v>
      </c>
      <c r="AD51">
        <v>0.11792</v>
      </c>
      <c r="AE51">
        <v>0.12898000000000001</v>
      </c>
      <c r="AF51">
        <v>0.12454</v>
      </c>
      <c r="AG51">
        <v>0.10356</v>
      </c>
      <c r="AH51">
        <v>0.18</v>
      </c>
      <c r="AI51">
        <v>13.9876</v>
      </c>
      <c r="AJ51" s="33">
        <v>0.20305000000000001</v>
      </c>
      <c r="AK51" s="33">
        <v>1</v>
      </c>
      <c r="AL51" s="33"/>
      <c r="AM51" s="33"/>
      <c r="AN51" s="33"/>
      <c r="AO51" s="33"/>
      <c r="AP51" s="33"/>
      <c r="AQ51" s="33"/>
      <c r="AR51" s="33"/>
    </row>
    <row r="52" spans="29:44" x14ac:dyDescent="0.25">
      <c r="AC52" t="s">
        <v>101</v>
      </c>
      <c r="AD52">
        <v>0.64676999999999996</v>
      </c>
      <c r="AE52">
        <v>0.70743</v>
      </c>
      <c r="AF52">
        <v>0.68308999999999997</v>
      </c>
      <c r="AG52">
        <v>0.56801999999999997</v>
      </c>
      <c r="AH52">
        <v>0.98728000000000005</v>
      </c>
      <c r="AI52">
        <v>76.722030000000004</v>
      </c>
      <c r="AJ52" s="33">
        <v>1.1136999999999999</v>
      </c>
      <c r="AK52" s="33">
        <v>5.4850000000000003</v>
      </c>
      <c r="AL52" s="33"/>
      <c r="AM52" s="33"/>
      <c r="AN52" s="33"/>
      <c r="AO52" s="33"/>
      <c r="AP52" s="33"/>
      <c r="AQ52" s="33"/>
      <c r="AR52" s="33"/>
    </row>
    <row r="53" spans="29:44" x14ac:dyDescent="0.25">
      <c r="AC53" t="s">
        <v>102</v>
      </c>
      <c r="AD53">
        <v>0.55540999999999996</v>
      </c>
      <c r="AE53">
        <v>0.60829999999999995</v>
      </c>
      <c r="AF53">
        <v>0.58660000000000001</v>
      </c>
      <c r="AG53">
        <v>0.48777999999999999</v>
      </c>
      <c r="AH53">
        <v>0.84782000000000002</v>
      </c>
      <c r="AI53">
        <v>65.884100000000004</v>
      </c>
      <c r="AJ53" s="33">
        <v>0.95638000000000001</v>
      </c>
      <c r="AK53" s="33">
        <v>4.7101800000000003</v>
      </c>
      <c r="AL53" s="33"/>
      <c r="AM53" s="33"/>
      <c r="AN53" s="33"/>
      <c r="AO53" s="33"/>
      <c r="AP53" s="33"/>
      <c r="AQ53" s="33"/>
      <c r="AR53" s="33"/>
    </row>
    <row r="54" spans="29:44" x14ac:dyDescent="0.25">
      <c r="AC54" t="s">
        <v>103</v>
      </c>
      <c r="AD54">
        <v>3.0609999999999998E-2</v>
      </c>
      <c r="AE54">
        <v>3.3480000000000003E-2</v>
      </c>
      <c r="AF54">
        <v>3.2329999999999998E-2</v>
      </c>
      <c r="AG54">
        <v>2.6880000000000001E-2</v>
      </c>
      <c r="AH54">
        <v>4.6730000000000001E-2</v>
      </c>
      <c r="AI54">
        <v>3.6311599999999999</v>
      </c>
      <c r="AJ54" s="33">
        <v>5.271E-2</v>
      </c>
      <c r="AK54" s="33">
        <v>0.2596</v>
      </c>
      <c r="AL54" s="33"/>
      <c r="AM54" s="33"/>
      <c r="AN54" s="33"/>
      <c r="AO54" s="33"/>
      <c r="AP54" s="33"/>
      <c r="AQ54" s="33"/>
      <c r="AR54" s="33"/>
    </row>
    <row r="55" spans="29:44" x14ac:dyDescent="0.25">
      <c r="AC55" t="s">
        <v>104</v>
      </c>
      <c r="AD55">
        <v>1</v>
      </c>
      <c r="AE55">
        <v>1.09379</v>
      </c>
      <c r="AF55">
        <v>1.05616</v>
      </c>
      <c r="AG55">
        <v>0.87824000000000002</v>
      </c>
      <c r="AH55">
        <v>1.5264800000000001</v>
      </c>
      <c r="AI55">
        <v>118.623</v>
      </c>
      <c r="AJ55" s="33">
        <v>1.72194</v>
      </c>
      <c r="AK55" s="33">
        <v>8.4805799999999998</v>
      </c>
      <c r="AL55" s="33"/>
      <c r="AM55" s="33"/>
      <c r="AN55" s="33"/>
      <c r="AO55" s="33"/>
      <c r="AP55" s="33"/>
      <c r="AQ55" s="33"/>
      <c r="AR55" s="33"/>
    </row>
    <row r="56" spans="29:44" x14ac:dyDescent="0.25">
      <c r="AC56" t="s">
        <v>105</v>
      </c>
      <c r="AD56">
        <v>2.8300000000000001E-3</v>
      </c>
      <c r="AE56">
        <v>3.0899999999999999E-3</v>
      </c>
      <c r="AF56">
        <v>2.99E-3</v>
      </c>
      <c r="AG56">
        <v>2.48E-3</v>
      </c>
      <c r="AH56">
        <v>4.3200000000000001E-3</v>
      </c>
      <c r="AI56">
        <v>0.33532000000000001</v>
      </c>
      <c r="AJ56" s="33">
        <v>4.8700000000000002E-3</v>
      </c>
      <c r="AK56" s="33">
        <v>2.3970000000000002E-2</v>
      </c>
      <c r="AL56" s="33"/>
      <c r="AM56" s="33"/>
      <c r="AN56" s="33"/>
      <c r="AO56" s="33"/>
      <c r="AP56" s="33"/>
      <c r="AQ56" s="33"/>
      <c r="AR56" s="33"/>
    </row>
    <row r="57" spans="29:44" x14ac:dyDescent="0.25">
      <c r="AC57" t="s">
        <v>106</v>
      </c>
      <c r="AD57">
        <v>0.94682999999999995</v>
      </c>
      <c r="AE57">
        <v>1.0354300000000001</v>
      </c>
      <c r="AF57">
        <v>1</v>
      </c>
      <c r="AG57">
        <v>0.83153999999999995</v>
      </c>
      <c r="AH57">
        <v>1.4453199999999999</v>
      </c>
      <c r="AI57">
        <v>112.3159</v>
      </c>
      <c r="AJ57" s="33">
        <v>1.63039</v>
      </c>
      <c r="AK57" s="33">
        <v>8.0296699999999994</v>
      </c>
      <c r="AL57" s="33"/>
      <c r="AM57" s="33"/>
      <c r="AN57" s="33"/>
      <c r="AO57" s="33"/>
      <c r="AP57" s="33"/>
      <c r="AQ57" s="33"/>
      <c r="AR57" s="33"/>
    </row>
    <row r="58" spans="29:44" x14ac:dyDescent="0.25">
      <c r="AC58" t="s">
        <v>107</v>
      </c>
      <c r="AD58">
        <v>0.13649</v>
      </c>
      <c r="AE58">
        <v>0.14929000000000001</v>
      </c>
      <c r="AF58">
        <v>0.14415</v>
      </c>
      <c r="AG58">
        <v>0.11987</v>
      </c>
      <c r="AH58">
        <v>0.20834</v>
      </c>
      <c r="AI58">
        <v>16.190290000000001</v>
      </c>
      <c r="AJ58" s="33">
        <v>0.23502000000000001</v>
      </c>
      <c r="AK58" s="33">
        <v>1.15747</v>
      </c>
      <c r="AL58" s="33"/>
      <c r="AM58" s="33"/>
      <c r="AN58" s="33"/>
      <c r="AO58" s="33"/>
      <c r="AP58" s="33"/>
      <c r="AQ58" s="33"/>
      <c r="AR58" s="33"/>
    </row>
    <row r="59" spans="29:44" x14ac:dyDescent="0.25">
      <c r="AC59" t="s">
        <v>108</v>
      </c>
      <c r="AD59">
        <v>1.1386400000000001</v>
      </c>
      <c r="AE59">
        <v>1.2446999999999999</v>
      </c>
      <c r="AF59">
        <v>1.20258</v>
      </c>
      <c r="AG59">
        <v>1</v>
      </c>
      <c r="AH59">
        <v>1.73811</v>
      </c>
      <c r="AI59">
        <v>135.06899999999999</v>
      </c>
      <c r="AJ59" s="33">
        <v>1.9606699999999999</v>
      </c>
      <c r="AK59" s="33">
        <v>9.6563400000000001</v>
      </c>
      <c r="AL59" s="33"/>
      <c r="AM59" s="33"/>
      <c r="AN59" s="33"/>
      <c r="AO59" s="33"/>
      <c r="AP59" s="33"/>
      <c r="AQ59" s="33"/>
      <c r="AR59" s="33"/>
    </row>
    <row r="60" spans="29:44" x14ac:dyDescent="0.25">
      <c r="AC60" t="s">
        <v>109</v>
      </c>
      <c r="AD60">
        <v>0.25509999999999999</v>
      </c>
      <c r="AE60">
        <v>0.27903</v>
      </c>
      <c r="AF60">
        <v>0.26943</v>
      </c>
      <c r="AG60">
        <v>0.22403999999999999</v>
      </c>
      <c r="AH60">
        <v>0.38940999999999998</v>
      </c>
      <c r="AI60">
        <v>30.26097</v>
      </c>
      <c r="AJ60" s="33">
        <v>0.43926999999999999</v>
      </c>
      <c r="AK60" s="33">
        <v>2.1634099999999998</v>
      </c>
      <c r="AL60" s="33"/>
      <c r="AM60" s="33"/>
      <c r="AN60" s="33"/>
      <c r="AO60" s="33"/>
      <c r="AP60" s="33"/>
      <c r="AQ60" s="33"/>
      <c r="AR60" s="33"/>
    </row>
    <row r="61" spans="29:44" x14ac:dyDescent="0.25">
      <c r="AC61" t="s">
        <v>110</v>
      </c>
      <c r="AD61">
        <v>1.09E-3</v>
      </c>
      <c r="AE61">
        <v>1.1900000000000001E-3</v>
      </c>
      <c r="AF61">
        <v>1.15E-3</v>
      </c>
      <c r="AG61">
        <v>9.6000000000000002E-4</v>
      </c>
      <c r="AH61">
        <v>1.67E-3</v>
      </c>
      <c r="AI61">
        <v>0.12939999999999999</v>
      </c>
      <c r="AJ61" s="33">
        <v>1.8799999999999999E-3</v>
      </c>
      <c r="AK61" s="33">
        <v>9.2499999999999995E-3</v>
      </c>
      <c r="AL61" s="33"/>
      <c r="AM61" s="33"/>
      <c r="AN61" s="33"/>
      <c r="AO61" s="33"/>
      <c r="AP61" s="33"/>
      <c r="AQ61" s="33"/>
      <c r="AR61" s="33"/>
    </row>
    <row r="62" spans="29:44" x14ac:dyDescent="0.25">
      <c r="AC62" t="s">
        <v>111</v>
      </c>
      <c r="AD62">
        <v>3.9129999999999998E-2</v>
      </c>
      <c r="AE62">
        <v>4.2810000000000001E-2</v>
      </c>
      <c r="AF62">
        <v>4.1329999999999999E-2</v>
      </c>
      <c r="AG62">
        <v>3.4360000000000002E-2</v>
      </c>
      <c r="AH62">
        <v>5.9729999999999998E-2</v>
      </c>
      <c r="AI62">
        <v>4.64161</v>
      </c>
      <c r="AJ62" s="33">
        <v>6.7379999999999995E-2</v>
      </c>
      <c r="AK62" s="33">
        <v>0.33184000000000002</v>
      </c>
      <c r="AL62" s="33"/>
      <c r="AM62" s="33"/>
      <c r="AN62" s="33"/>
      <c r="AO62" s="33"/>
      <c r="AP62" s="33"/>
      <c r="AQ62" s="33"/>
      <c r="AR62" s="33"/>
    </row>
    <row r="63" spans="29:44" x14ac:dyDescent="0.25">
      <c r="AC63" t="s">
        <v>112</v>
      </c>
      <c r="AD63">
        <v>1.8120000000000001E-2</v>
      </c>
      <c r="AE63">
        <v>1.9820000000000001E-2</v>
      </c>
      <c r="AF63">
        <v>1.9140000000000001E-2</v>
      </c>
      <c r="AG63">
        <v>1.592E-2</v>
      </c>
      <c r="AH63">
        <v>2.7660000000000001E-2</v>
      </c>
      <c r="AI63">
        <v>2.1496300000000002</v>
      </c>
      <c r="AJ63" s="33">
        <v>3.1199999999999999E-2</v>
      </c>
      <c r="AK63" s="33">
        <v>0.15368000000000001</v>
      </c>
      <c r="AL63" s="33"/>
      <c r="AM63" s="33"/>
      <c r="AN63" s="33"/>
      <c r="AO63" s="33"/>
      <c r="AP63" s="33"/>
      <c r="AQ63" s="33"/>
      <c r="AR63" s="33"/>
    </row>
    <row r="64" spans="29:44" x14ac:dyDescent="0.25">
      <c r="AC64" t="s">
        <v>113</v>
      </c>
      <c r="AD64">
        <v>5.0849999999999999E-2</v>
      </c>
      <c r="AE64">
        <v>5.5620000000000003E-2</v>
      </c>
      <c r="AF64">
        <v>5.3710000000000001E-2</v>
      </c>
      <c r="AG64">
        <v>4.4659999999999998E-2</v>
      </c>
      <c r="AH64">
        <v>7.7630000000000005E-2</v>
      </c>
      <c r="AI64">
        <v>6.0324</v>
      </c>
      <c r="AJ64" s="33">
        <v>8.7569999999999995E-2</v>
      </c>
      <c r="AK64" s="33">
        <v>0.43126999999999999</v>
      </c>
      <c r="AL64" s="33"/>
      <c r="AM64" s="33"/>
      <c r="AN64" s="33"/>
      <c r="AO64" s="33"/>
      <c r="AP64" s="33"/>
      <c r="AQ64" s="33"/>
      <c r="AR64" s="33"/>
    </row>
    <row r="65" spans="29:44" x14ac:dyDescent="0.25">
      <c r="AC65" t="s">
        <v>114</v>
      </c>
      <c r="AD65">
        <v>0.17971000000000001</v>
      </c>
      <c r="AE65">
        <v>0.19656000000000001</v>
      </c>
      <c r="AF65">
        <v>0.1898</v>
      </c>
      <c r="AG65">
        <v>0.15783</v>
      </c>
      <c r="AH65">
        <v>0.27432000000000001</v>
      </c>
      <c r="AI65">
        <v>21.317440000000001</v>
      </c>
      <c r="AJ65" s="33">
        <v>0.30945</v>
      </c>
      <c r="AK65" s="33">
        <v>1.5240199999999999</v>
      </c>
      <c r="AL65" s="33"/>
      <c r="AM65" s="33"/>
      <c r="AN65" s="33"/>
      <c r="AO65" s="33"/>
      <c r="AP65" s="33"/>
      <c r="AQ65" s="33"/>
      <c r="AR65" s="33"/>
    </row>
    <row r="66" spans="29:44" x14ac:dyDescent="0.25">
      <c r="AC66" t="s">
        <v>115</v>
      </c>
      <c r="AD66">
        <v>0.12988</v>
      </c>
      <c r="AE66">
        <v>0.14207</v>
      </c>
      <c r="AF66">
        <v>0.13718</v>
      </c>
      <c r="AG66">
        <v>0.11407</v>
      </c>
      <c r="AH66">
        <v>0.19825999999999999</v>
      </c>
      <c r="AI66">
        <v>15.40719</v>
      </c>
      <c r="AJ66" s="33">
        <v>0.22364999999999999</v>
      </c>
      <c r="AK66" s="33">
        <v>1.1014900000000001</v>
      </c>
      <c r="AL66" s="33"/>
      <c r="AM66" s="33"/>
      <c r="AN66" s="33"/>
      <c r="AO66" s="33"/>
      <c r="AP66" s="33"/>
      <c r="AQ66" s="33"/>
      <c r="AR66" s="33"/>
    </row>
    <row r="67" spans="29:44" x14ac:dyDescent="0.25">
      <c r="AC67" t="s">
        <v>116</v>
      </c>
      <c r="AD67">
        <v>0.21240000000000001</v>
      </c>
      <c r="AE67">
        <v>0.23232</v>
      </c>
      <c r="AF67">
        <v>0.22431999999999999</v>
      </c>
      <c r="AG67">
        <v>0.18653</v>
      </c>
      <c r="AH67">
        <v>0.32422000000000001</v>
      </c>
      <c r="AI67">
        <v>25.194980000000001</v>
      </c>
      <c r="AJ67" s="33">
        <v>0.36573</v>
      </c>
      <c r="AK67" s="33">
        <v>1.80124</v>
      </c>
      <c r="AL67" s="33"/>
      <c r="AM67" s="33"/>
      <c r="AN67" s="33"/>
      <c r="AO67" s="33"/>
      <c r="AP67" s="33"/>
      <c r="AQ67" s="33"/>
      <c r="AR67" s="33"/>
    </row>
    <row r="68" spans="29:44" x14ac:dyDescent="0.25">
      <c r="AC68" t="s">
        <v>117</v>
      </c>
      <c r="AD68">
        <v>1.2359999999999999E-2</v>
      </c>
      <c r="AE68">
        <v>1.3520000000000001E-2</v>
      </c>
      <c r="AF68">
        <v>1.3050000000000001E-2</v>
      </c>
      <c r="AG68">
        <v>1.085E-2</v>
      </c>
      <c r="AH68">
        <v>1.8859999999999998E-2</v>
      </c>
      <c r="AI68">
        <v>1.466</v>
      </c>
      <c r="AJ68" s="33">
        <v>2.128E-2</v>
      </c>
      <c r="AK68">
        <v>0.10481</v>
      </c>
    </row>
    <row r="69" spans="29:44" x14ac:dyDescent="0.25">
      <c r="AC69" t="s">
        <v>118</v>
      </c>
      <c r="AD69">
        <v>1.1990000000000001E-2</v>
      </c>
      <c r="AE69">
        <v>1.312E-2</v>
      </c>
      <c r="AF69">
        <v>1.2670000000000001E-2</v>
      </c>
      <c r="AG69">
        <v>1.0529999999999999E-2</v>
      </c>
      <c r="AH69">
        <v>1.831E-2</v>
      </c>
      <c r="AI69">
        <v>1.42266</v>
      </c>
      <c r="AJ69" s="33">
        <v>2.0650000000000002E-2</v>
      </c>
      <c r="AK69">
        <v>0.10170999999999999</v>
      </c>
    </row>
    <row r="70" spans="29:44" x14ac:dyDescent="0.25">
      <c r="AC70" t="s">
        <v>119</v>
      </c>
      <c r="AD70">
        <v>5.4900000000000001E-3</v>
      </c>
      <c r="AE70">
        <v>6.0099999999999997E-3</v>
      </c>
      <c r="AF70">
        <v>5.7999999999999996E-3</v>
      </c>
      <c r="AG70">
        <v>4.8199999999999996E-3</v>
      </c>
      <c r="AH70">
        <v>8.3800000000000003E-3</v>
      </c>
      <c r="AI70">
        <v>0.65142</v>
      </c>
      <c r="AJ70" s="33">
        <v>9.4599999999999997E-3</v>
      </c>
      <c r="AK70">
        <v>4.657E-2</v>
      </c>
    </row>
    <row r="71" spans="29:44" x14ac:dyDescent="0.25">
      <c r="AC71" t="s">
        <v>120</v>
      </c>
      <c r="AD71">
        <v>6.0000000000000002E-5</v>
      </c>
      <c r="AE71">
        <v>6.0000000000000002E-5</v>
      </c>
      <c r="AF71">
        <v>6.0000000000000002E-5</v>
      </c>
      <c r="AG71">
        <v>5.0000000000000002E-5</v>
      </c>
      <c r="AH71">
        <v>9.0000000000000006E-5</v>
      </c>
      <c r="AI71">
        <v>6.8700000000000002E-3</v>
      </c>
      <c r="AJ71" s="33">
        <v>1E-4</v>
      </c>
      <c r="AK71">
        <v>4.8999999999999998E-4</v>
      </c>
    </row>
    <row r="72" spans="29:44" x14ac:dyDescent="0.25">
      <c r="AC72" t="s">
        <v>121</v>
      </c>
      <c r="AD72">
        <v>7.6000000000000004E-4</v>
      </c>
      <c r="AE72">
        <v>8.3000000000000001E-4</v>
      </c>
      <c r="AF72">
        <v>8.0000000000000004E-4</v>
      </c>
      <c r="AG72">
        <v>6.6E-4</v>
      </c>
      <c r="AH72">
        <v>1.15E-3</v>
      </c>
      <c r="AI72">
        <v>8.9620000000000005E-2</v>
      </c>
      <c r="AJ72" s="33">
        <v>1.2999999999999999E-3</v>
      </c>
      <c r="AK72">
        <v>6.4099999999999999E-3</v>
      </c>
    </row>
    <row r="73" spans="29:44" x14ac:dyDescent="0.25">
      <c r="AC73" t="s">
        <v>122</v>
      </c>
      <c r="AD73">
        <v>8.43E-3</v>
      </c>
      <c r="AE73">
        <v>9.2200000000000008E-3</v>
      </c>
      <c r="AF73">
        <v>8.8999999999999999E-3</v>
      </c>
      <c r="AG73">
        <v>7.4000000000000003E-3</v>
      </c>
      <c r="AH73">
        <v>1.2869999999999999E-2</v>
      </c>
      <c r="AI73">
        <v>1</v>
      </c>
      <c r="AJ73" s="33">
        <v>1.452E-2</v>
      </c>
      <c r="AK73" s="33">
        <v>7.1489999999999998E-2</v>
      </c>
    </row>
    <row r="74" spans="29:44" x14ac:dyDescent="0.25">
      <c r="AC74" t="s">
        <v>123</v>
      </c>
      <c r="AD74">
        <v>0.21956000000000001</v>
      </c>
      <c r="AE74">
        <v>0.24016000000000001</v>
      </c>
      <c r="AF74">
        <v>0.23189000000000001</v>
      </c>
      <c r="AG74">
        <v>0.19283</v>
      </c>
      <c r="AH74">
        <v>0.33516000000000001</v>
      </c>
      <c r="AI74">
        <v>26.045339999999999</v>
      </c>
      <c r="AJ74" s="33">
        <v>0.37808000000000003</v>
      </c>
      <c r="AK74" s="33">
        <v>1.8620300000000001</v>
      </c>
    </row>
    <row r="75" spans="29:44" x14ac:dyDescent="0.25">
      <c r="AC75" t="s">
        <v>142</v>
      </c>
      <c r="AK75" s="33"/>
    </row>
    <row r="76" spans="29:44" x14ac:dyDescent="0.25">
      <c r="AC76" t="s">
        <v>124</v>
      </c>
      <c r="AK76" s="33"/>
    </row>
    <row r="77" spans="29:44" x14ac:dyDescent="0.25">
      <c r="AC77" t="s">
        <v>125</v>
      </c>
      <c r="AK77" s="33"/>
    </row>
    <row r="78" spans="29:44" x14ac:dyDescent="0.25">
      <c r="AC78" t="s">
        <v>126</v>
      </c>
      <c r="AK78" s="33"/>
    </row>
    <row r="79" spans="29:44" x14ac:dyDescent="0.25">
      <c r="AC79" t="s">
        <v>127</v>
      </c>
      <c r="AK79" s="33"/>
    </row>
    <row r="80" spans="29:44" x14ac:dyDescent="0.25">
      <c r="AC80" t="s">
        <v>128</v>
      </c>
      <c r="AK80" s="33"/>
    </row>
    <row r="81" spans="29:37" x14ac:dyDescent="0.25">
      <c r="AC81" t="s">
        <v>127</v>
      </c>
      <c r="AK81" s="33"/>
    </row>
    <row r="82" spans="29:37" x14ac:dyDescent="0.25">
      <c r="AC82" t="s">
        <v>129</v>
      </c>
      <c r="AK82" s="33"/>
    </row>
    <row r="83" spans="29:37" x14ac:dyDescent="0.25">
      <c r="AC83" t="s">
        <v>130</v>
      </c>
      <c r="AK83" s="33"/>
    </row>
    <row r="84" spans="29:37" x14ac:dyDescent="0.25">
      <c r="AC84" t="s">
        <v>131</v>
      </c>
      <c r="AK84" s="33"/>
    </row>
    <row r="85" spans="29:37" x14ac:dyDescent="0.25">
      <c r="AC85" t="s">
        <v>56</v>
      </c>
      <c r="AK85" s="33"/>
    </row>
    <row r="86" spans="29:37" x14ac:dyDescent="0.25">
      <c r="AC86" t="s">
        <v>132</v>
      </c>
      <c r="AK86" s="33"/>
    </row>
    <row r="87" spans="29:37" x14ac:dyDescent="0.25">
      <c r="AC87" t="s">
        <v>52</v>
      </c>
      <c r="AK87" s="33"/>
    </row>
    <row r="88" spans="29:37" x14ac:dyDescent="0.25">
      <c r="AC88" t="s">
        <v>54</v>
      </c>
      <c r="AK88" s="33"/>
    </row>
    <row r="89" spans="29:37" x14ac:dyDescent="0.25">
      <c r="AC89" t="s">
        <v>133</v>
      </c>
      <c r="AK89" s="33"/>
    </row>
    <row r="90" spans="29:37" x14ac:dyDescent="0.25">
      <c r="AC90" t="s">
        <v>139</v>
      </c>
      <c r="AK90" s="33"/>
    </row>
    <row r="91" spans="29:37" x14ac:dyDescent="0.25">
      <c r="AC91" t="s">
        <v>140</v>
      </c>
      <c r="AK91" s="33"/>
    </row>
    <row r="113" spans="36:36" x14ac:dyDescent="0.25">
      <c r="AJ113" s="66"/>
    </row>
    <row r="133" spans="36:36" x14ac:dyDescent="0.25">
      <c r="AJ133" s="66"/>
    </row>
  </sheetData>
  <mergeCells count="2">
    <mergeCell ref="X1:Y1"/>
    <mergeCell ref="K7:M7"/>
  </mergeCells>
  <conditionalFormatting sqref="S17">
    <cfRule type="expression" dxfId="0" priority="1">
      <formula>IF(S17&lt;0,TRUE,FALSE)</formula>
    </cfRule>
  </conditionalFormatting>
  <hyperlinks>
    <hyperlink ref="Z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Feuil3</vt:lpstr>
      <vt:lpstr>Feuil6</vt:lpstr>
      <vt:lpstr>Feuil6!majorrates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BIWAND</dc:creator>
  <cp:lastModifiedBy>Utilisateur</cp:lastModifiedBy>
  <cp:lastPrinted>2017-07-28T13:20:13Z</cp:lastPrinted>
  <dcterms:created xsi:type="dcterms:W3CDTF">2017-07-28T06:13:48Z</dcterms:created>
  <dcterms:modified xsi:type="dcterms:W3CDTF">2020-04-12T04:38:37Z</dcterms:modified>
</cp:coreProperties>
</file>