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tilisateur\Desktop\CIRCUITS MODIFIES\"/>
    </mc:Choice>
  </mc:AlternateContent>
  <workbookProtection workbookPassword="C67A" lockStructure="1"/>
  <bookViews>
    <workbookView xWindow="0" yWindow="0" windowWidth="20490" windowHeight="7455"/>
  </bookViews>
  <sheets>
    <sheet name="Feuil3" sheetId="3" r:id="rId1"/>
    <sheet name="Feuil2" sheetId="5" state="hidden" r:id="rId2"/>
    <sheet name="Feuil1" sheetId="6" state="hidden" r:id="rId3"/>
  </sheets>
  <definedNames>
    <definedName name="majorrates" localSheetId="1">Feuil2!$AC$2:$AK$91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2" i="5" l="1"/>
  <c r="M12" i="5"/>
  <c r="C1" i="6"/>
  <c r="BN135" i="6"/>
  <c r="Q23" i="3"/>
  <c r="BO125" i="6"/>
  <c r="BN125" i="6"/>
  <c r="BO128" i="6"/>
  <c r="BO132" i="6"/>
  <c r="BN139" i="6"/>
  <c r="P23" i="3"/>
  <c r="BT125" i="6"/>
  <c r="BS125" i="6"/>
  <c r="BS135" i="6"/>
  <c r="BT128" i="6"/>
  <c r="BT132" i="6"/>
  <c r="BS141" i="6"/>
  <c r="O23" i="3"/>
  <c r="BY125" i="6"/>
  <c r="BX125" i="6"/>
  <c r="BX135" i="6"/>
  <c r="BY128" i="6"/>
  <c r="BY132" i="6"/>
  <c r="BX143" i="6"/>
  <c r="N23" i="3"/>
  <c r="CD125" i="6"/>
  <c r="CC125" i="6"/>
  <c r="CC135" i="6"/>
  <c r="CD128" i="6"/>
  <c r="CD132" i="6"/>
  <c r="CC145" i="6"/>
  <c r="M23" i="3"/>
  <c r="CC144" i="6"/>
  <c r="CD122" i="6"/>
  <c r="CC117" i="6"/>
  <c r="CD131" i="6"/>
  <c r="CC139" i="6"/>
  <c r="CD145" i="6"/>
  <c r="CC143" i="6"/>
  <c r="CC138" i="6"/>
  <c r="CD144" i="6"/>
  <c r="CC142" i="6"/>
  <c r="CC141" i="6"/>
  <c r="CC140" i="6"/>
  <c r="CC136" i="6"/>
  <c r="CC134" i="6"/>
  <c r="CC133" i="6"/>
  <c r="BX142" i="6"/>
  <c r="BY122" i="6"/>
  <c r="BX117" i="6"/>
  <c r="BX144" i="6"/>
  <c r="BX145" i="6"/>
  <c r="BY131" i="6"/>
  <c r="BX139" i="6"/>
  <c r="BY143" i="6"/>
  <c r="BX141" i="6"/>
  <c r="BX138" i="6"/>
  <c r="BY142" i="6"/>
  <c r="BX140" i="6"/>
  <c r="BX136" i="6"/>
  <c r="BX134" i="6"/>
  <c r="BX133" i="6"/>
  <c r="BS140" i="6"/>
  <c r="BT122" i="6"/>
  <c r="BS117" i="6"/>
  <c r="BS144" i="6"/>
  <c r="BS145" i="6"/>
  <c r="BS142" i="6"/>
  <c r="BS143" i="6"/>
  <c r="BT131" i="6"/>
  <c r="BS139" i="6"/>
  <c r="BT141" i="6"/>
  <c r="BS138" i="6"/>
  <c r="BT140" i="6"/>
  <c r="BS136" i="6"/>
  <c r="BS134" i="6"/>
  <c r="BS133" i="6"/>
  <c r="BI85" i="6"/>
  <c r="BN138" i="6"/>
  <c r="BO131" i="6"/>
  <c r="BJ9" i="6"/>
  <c r="BE9" i="6"/>
  <c r="AZ9" i="6"/>
  <c r="AP9" i="6"/>
  <c r="AJ9" i="6"/>
  <c r="AD9" i="6"/>
  <c r="BO139" i="6"/>
  <c r="BO138" i="6"/>
  <c r="BO122" i="6"/>
  <c r="BN117" i="6"/>
  <c r="BN144" i="6"/>
  <c r="BN145" i="6"/>
  <c r="BN142" i="6"/>
  <c r="BN143" i="6"/>
  <c r="BN140" i="6"/>
  <c r="BN141" i="6"/>
  <c r="BN136" i="6"/>
  <c r="BN134" i="6"/>
  <c r="BN133" i="6"/>
  <c r="AT85" i="6"/>
  <c r="Q22" i="3"/>
  <c r="AU75" i="6"/>
  <c r="AT75" i="6"/>
  <c r="AU78" i="6"/>
  <c r="AU82" i="6"/>
  <c r="AT89" i="6"/>
  <c r="P22" i="3"/>
  <c r="AZ75" i="6"/>
  <c r="AY75" i="6"/>
  <c r="AY85" i="6"/>
  <c r="AZ78" i="6"/>
  <c r="AZ82" i="6"/>
  <c r="AY91" i="6"/>
  <c r="O22" i="3"/>
  <c r="BE75" i="6"/>
  <c r="BD75" i="6"/>
  <c r="BD85" i="6"/>
  <c r="BE78" i="6"/>
  <c r="BE82" i="6"/>
  <c r="BD93" i="6"/>
  <c r="N22" i="3"/>
  <c r="BJ75" i="6"/>
  <c r="BI75" i="6"/>
  <c r="BJ78" i="6"/>
  <c r="BJ82" i="6"/>
  <c r="BI95" i="6"/>
  <c r="M22" i="3"/>
  <c r="Y64" i="6"/>
  <c r="X64" i="6"/>
  <c r="X74" i="6"/>
  <c r="Y67" i="6"/>
  <c r="Y71" i="6"/>
  <c r="X78" i="6"/>
  <c r="P21" i="3"/>
  <c r="AD64" i="6"/>
  <c r="AC64" i="6"/>
  <c r="AC74" i="6"/>
  <c r="AD67" i="6"/>
  <c r="AD71" i="6"/>
  <c r="AC80" i="6"/>
  <c r="O21" i="3"/>
  <c r="AJ64" i="6"/>
  <c r="AI64" i="6"/>
  <c r="AI74" i="6"/>
  <c r="AJ67" i="6"/>
  <c r="AJ71" i="6"/>
  <c r="AI82" i="6"/>
  <c r="N21" i="3"/>
  <c r="AP64" i="6"/>
  <c r="AO64" i="6"/>
  <c r="AO74" i="6"/>
  <c r="AP67" i="6"/>
  <c r="AP71" i="6"/>
  <c r="AO84" i="6"/>
  <c r="M21" i="3"/>
  <c r="E38" i="6"/>
  <c r="D38" i="6"/>
  <c r="D48" i="6"/>
  <c r="E41" i="6"/>
  <c r="E45" i="6"/>
  <c r="D52" i="6"/>
  <c r="P20" i="3"/>
  <c r="J38" i="6"/>
  <c r="I38" i="6"/>
  <c r="I48" i="6"/>
  <c r="J41" i="6"/>
  <c r="J45" i="6"/>
  <c r="I54" i="6"/>
  <c r="O20" i="3"/>
  <c r="O38" i="6"/>
  <c r="N38" i="6"/>
  <c r="N48" i="6"/>
  <c r="O41" i="6"/>
  <c r="O45" i="6"/>
  <c r="N56" i="6"/>
  <c r="N20" i="3"/>
  <c r="T38" i="6"/>
  <c r="S38" i="6"/>
  <c r="S48" i="6"/>
  <c r="T41" i="6"/>
  <c r="T45" i="6"/>
  <c r="S58" i="6"/>
  <c r="M20" i="3"/>
  <c r="BI94" i="6"/>
  <c r="BJ72" i="6"/>
  <c r="BI67" i="6"/>
  <c r="BJ81" i="6"/>
  <c r="BI89" i="6"/>
  <c r="BJ95" i="6"/>
  <c r="BI93" i="6"/>
  <c r="BI88" i="6"/>
  <c r="BJ94" i="6"/>
  <c r="BI92" i="6"/>
  <c r="BI90" i="6"/>
  <c r="BI91" i="6"/>
  <c r="BI86" i="6"/>
  <c r="BI84" i="6"/>
  <c r="BI83" i="6"/>
  <c r="BD92" i="6"/>
  <c r="AY90" i="6"/>
  <c r="BE72" i="6"/>
  <c r="BD67" i="6"/>
  <c r="BD94" i="6"/>
  <c r="BD95" i="6"/>
  <c r="BD90" i="6"/>
  <c r="BD91" i="6"/>
  <c r="BE81" i="6"/>
  <c r="BD89" i="6"/>
  <c r="BE93" i="6"/>
  <c r="BD88" i="6"/>
  <c r="BE92" i="6"/>
  <c r="BD86" i="6"/>
  <c r="BD84" i="6"/>
  <c r="BD83" i="6"/>
  <c r="AZ81" i="6"/>
  <c r="AU81" i="6"/>
  <c r="AP70" i="6"/>
  <c r="AJ70" i="6"/>
  <c r="AD70" i="6"/>
  <c r="Y70" i="6"/>
  <c r="AZ72" i="6"/>
  <c r="AY67" i="6"/>
  <c r="AY94" i="6"/>
  <c r="AY95" i="6"/>
  <c r="AY92" i="6"/>
  <c r="AY93" i="6"/>
  <c r="AY89" i="6"/>
  <c r="AZ91" i="6"/>
  <c r="AY88" i="6"/>
  <c r="AZ90" i="6"/>
  <c r="AY86" i="6"/>
  <c r="AY84" i="6"/>
  <c r="AY83" i="6"/>
  <c r="AU89" i="6"/>
  <c r="AT88" i="6"/>
  <c r="AU88" i="6"/>
  <c r="AU72" i="6"/>
  <c r="AT67" i="6"/>
  <c r="AT94" i="6"/>
  <c r="AT95" i="6"/>
  <c r="AT92" i="6"/>
  <c r="AT93" i="6"/>
  <c r="AT90" i="6"/>
  <c r="AT91" i="6"/>
  <c r="AT86" i="6"/>
  <c r="AT84" i="6"/>
  <c r="AT83" i="6"/>
  <c r="Q21" i="3"/>
  <c r="Q20" i="3"/>
  <c r="AO83" i="6"/>
  <c r="AP61" i="6"/>
  <c r="AO56" i="6"/>
  <c r="AO78" i="6"/>
  <c r="AP84" i="6"/>
  <c r="AO82" i="6"/>
  <c r="AO77" i="6"/>
  <c r="AP83" i="6"/>
  <c r="AO81" i="6"/>
  <c r="AO79" i="6"/>
  <c r="AO80" i="6"/>
  <c r="AO75" i="6"/>
  <c r="AO73" i="6"/>
  <c r="AO72" i="6"/>
  <c r="AI81" i="6"/>
  <c r="AC79" i="6"/>
  <c r="AJ61" i="6"/>
  <c r="AI56" i="6"/>
  <c r="AI83" i="6"/>
  <c r="AI84" i="6"/>
  <c r="AI79" i="6"/>
  <c r="AI80" i="6"/>
  <c r="AI78" i="6"/>
  <c r="AJ82" i="6"/>
  <c r="AI77" i="6"/>
  <c r="AJ81" i="6"/>
  <c r="AI75" i="6"/>
  <c r="AI73" i="6"/>
  <c r="AI72" i="6"/>
  <c r="AC78" i="6"/>
  <c r="AC77" i="6"/>
  <c r="AD80" i="6"/>
  <c r="AD79" i="6"/>
  <c r="Y78" i="6"/>
  <c r="X77" i="6"/>
  <c r="Y77" i="6"/>
  <c r="AD61" i="6"/>
  <c r="AC56" i="6"/>
  <c r="AC83" i="6"/>
  <c r="AC84" i="6"/>
  <c r="AC81" i="6"/>
  <c r="AC82" i="6"/>
  <c r="AC75" i="6"/>
  <c r="AC73" i="6"/>
  <c r="AC72" i="6"/>
  <c r="Y61" i="6"/>
  <c r="X56" i="6"/>
  <c r="X83" i="6"/>
  <c r="X84" i="6"/>
  <c r="X81" i="6"/>
  <c r="X82" i="6"/>
  <c r="X79" i="6"/>
  <c r="X80" i="6"/>
  <c r="X75" i="6"/>
  <c r="X73" i="6"/>
  <c r="X72" i="6"/>
  <c r="T44" i="6"/>
  <c r="O44" i="6"/>
  <c r="J44" i="6"/>
  <c r="E44" i="6"/>
  <c r="T58" i="6"/>
  <c r="S57" i="6"/>
  <c r="T57" i="6"/>
  <c r="T35" i="6"/>
  <c r="S30" i="6"/>
  <c r="S56" i="6"/>
  <c r="S55" i="6"/>
  <c r="S54" i="6"/>
  <c r="S53" i="6"/>
  <c r="S52" i="6"/>
  <c r="S51" i="6"/>
  <c r="S49" i="6"/>
  <c r="S47" i="6"/>
  <c r="S46" i="6"/>
  <c r="O56" i="6"/>
  <c r="N55" i="6"/>
  <c r="O55" i="6"/>
  <c r="O35" i="6"/>
  <c r="N30" i="6"/>
  <c r="N57" i="6"/>
  <c r="N58" i="6"/>
  <c r="N54" i="6"/>
  <c r="N53" i="6"/>
  <c r="N52" i="6"/>
  <c r="N51" i="6"/>
  <c r="N49" i="6"/>
  <c r="N47" i="6"/>
  <c r="N46" i="6"/>
  <c r="J54" i="6"/>
  <c r="I53" i="6"/>
  <c r="J53" i="6"/>
  <c r="I52" i="6"/>
  <c r="I51" i="6"/>
  <c r="J35" i="6"/>
  <c r="I30" i="6"/>
  <c r="I57" i="6"/>
  <c r="I58" i="6"/>
  <c r="I55" i="6"/>
  <c r="I56" i="6"/>
  <c r="I49" i="6"/>
  <c r="I47" i="6"/>
  <c r="I46" i="6"/>
  <c r="E52" i="6"/>
  <c r="D51" i="6"/>
  <c r="E51" i="6"/>
  <c r="E35" i="6"/>
  <c r="D30" i="6"/>
  <c r="D57" i="6"/>
  <c r="D58" i="6"/>
  <c r="D55" i="6"/>
  <c r="D56" i="6"/>
  <c r="D53" i="6"/>
  <c r="D54" i="6"/>
  <c r="D49" i="6"/>
  <c r="D47" i="6"/>
  <c r="D46" i="6"/>
  <c r="D2" i="6"/>
  <c r="N3" i="3"/>
  <c r="L15" i="5"/>
  <c r="M15" i="5"/>
  <c r="L13" i="5"/>
  <c r="M13" i="5"/>
  <c r="L11" i="5"/>
  <c r="M11" i="5"/>
  <c r="L10" i="5"/>
  <c r="M10" i="5"/>
  <c r="M9" i="5"/>
  <c r="L9" i="5"/>
  <c r="I23" i="3"/>
  <c r="G23" i="3"/>
  <c r="E23" i="3"/>
  <c r="H22" i="3"/>
  <c r="F22" i="3"/>
  <c r="I21" i="3"/>
  <c r="G21" i="3"/>
  <c r="E21" i="3"/>
  <c r="H20" i="3"/>
  <c r="F20" i="3"/>
  <c r="H23" i="3"/>
  <c r="F23" i="3"/>
  <c r="I22" i="3"/>
  <c r="G22" i="3"/>
  <c r="E22" i="3"/>
  <c r="H21" i="3"/>
  <c r="F21" i="3"/>
  <c r="I20" i="3"/>
  <c r="G20" i="3"/>
  <c r="E20" i="3"/>
</calcChain>
</file>

<file path=xl/comments1.xml><?xml version="1.0" encoding="utf-8"?>
<comments xmlns="http://schemas.openxmlformats.org/spreadsheetml/2006/main">
  <authors>
    <author>Utilisateur</author>
    <author>Gérard BIWAND</author>
  </authors>
  <commentList>
    <comment ref="E9" authorId="0" shapeId="0">
      <text>
        <r>
          <rPr>
            <b/>
            <sz val="9"/>
            <color indexed="81"/>
            <rFont val="Tahoma"/>
            <family val="2"/>
          </rPr>
          <t>1 van journée 2700 + 1 van transfert bagages</t>
        </r>
      </text>
    </comment>
    <comment ref="J9" authorId="0" shapeId="0">
      <text>
        <r>
          <rPr>
            <b/>
            <sz val="9"/>
            <color indexed="81"/>
            <rFont val="Tahoma"/>
            <family val="2"/>
          </rPr>
          <t>1 van journée 2700 + 1 van transfert bagages</t>
        </r>
      </text>
    </comment>
    <comment ref="O9" authorId="0" shapeId="0">
      <text>
        <r>
          <rPr>
            <b/>
            <sz val="9"/>
            <color indexed="81"/>
            <rFont val="Tahoma"/>
            <family val="2"/>
          </rPr>
          <t>1 van journée 2700 + 1 van transfert bagages</t>
        </r>
      </text>
    </comment>
    <comment ref="T9" authorId="0" shapeId="0">
      <text>
        <r>
          <rPr>
            <b/>
            <sz val="9"/>
            <color indexed="81"/>
            <rFont val="Tahoma"/>
            <family val="2"/>
          </rPr>
          <t>1 van journée 2700 + 1 van transfert bagages</t>
        </r>
      </text>
    </comment>
    <comment ref="Y9" authorId="0" shapeId="0">
      <text>
        <r>
          <rPr>
            <b/>
            <sz val="9"/>
            <color indexed="81"/>
            <rFont val="Tahoma"/>
            <family val="2"/>
          </rPr>
          <t>1 van journée 2700 + 1 van transfert bagages</t>
        </r>
      </text>
    </comment>
    <comment ref="AU9" authorId="0" shapeId="0">
      <text>
        <r>
          <rPr>
            <b/>
            <sz val="9"/>
            <color indexed="81"/>
            <rFont val="Tahoma"/>
            <family val="2"/>
          </rPr>
          <t>1 van journée 2700 + 1 van transfert bagages</t>
        </r>
      </text>
    </comment>
    <comment ref="BO9" authorId="0" shapeId="0">
      <text>
        <r>
          <rPr>
            <b/>
            <sz val="9"/>
            <color indexed="81"/>
            <rFont val="Tahoma"/>
            <family val="2"/>
          </rPr>
          <t>1 van journée 2700 + 1 van transfert bagages</t>
        </r>
      </text>
    </comment>
    <comment ref="BT9" authorId="0" shapeId="0">
      <text>
        <r>
          <rPr>
            <b/>
            <sz val="9"/>
            <color indexed="81"/>
            <rFont val="Tahoma"/>
            <family val="2"/>
          </rPr>
          <t>1 van journée 2700 + 1 van transfert bagages</t>
        </r>
      </text>
    </comment>
    <comment ref="BY9" authorId="0" shapeId="0">
      <text>
        <r>
          <rPr>
            <b/>
            <sz val="9"/>
            <color indexed="81"/>
            <rFont val="Tahoma"/>
            <family val="2"/>
          </rPr>
          <t>1 van journée 2700 + 1 van transfert bagages</t>
        </r>
      </text>
    </comment>
    <comment ref="CD9" authorId="0" shapeId="0">
      <text>
        <r>
          <rPr>
            <b/>
            <sz val="9"/>
            <color indexed="81"/>
            <rFont val="Tahoma"/>
            <family val="2"/>
          </rPr>
          <t>1 van journée 2700 + 1 van transfert bagages</t>
        </r>
      </text>
    </comment>
    <comment ref="E42" authorId="1" shapeId="0">
      <text>
        <r>
          <rPr>
            <b/>
            <sz val="9"/>
            <color indexed="81"/>
            <rFont val="Tahoma"/>
            <family val="2"/>
          </rPr>
          <t xml:space="preserve">120 euros/j
</t>
        </r>
      </text>
    </comment>
    <comment ref="J42" authorId="1" shapeId="0">
      <text>
        <r>
          <rPr>
            <b/>
            <sz val="9"/>
            <color indexed="81"/>
            <rFont val="Tahoma"/>
            <family val="2"/>
          </rPr>
          <t xml:space="preserve">120 euros/j
</t>
        </r>
      </text>
    </comment>
    <comment ref="O42" authorId="1" shapeId="0">
      <text>
        <r>
          <rPr>
            <b/>
            <sz val="9"/>
            <color indexed="81"/>
            <rFont val="Tahoma"/>
            <family val="2"/>
          </rPr>
          <t xml:space="preserve">120 euros/j
</t>
        </r>
      </text>
    </comment>
    <comment ref="T42" authorId="1" shapeId="0">
      <text>
        <r>
          <rPr>
            <b/>
            <sz val="9"/>
            <color indexed="81"/>
            <rFont val="Tahoma"/>
            <family val="2"/>
          </rPr>
          <t xml:space="preserve">120 euros/j
</t>
        </r>
      </text>
    </comment>
    <comment ref="Y68" authorId="1" shapeId="0">
      <text>
        <r>
          <rPr>
            <b/>
            <sz val="9"/>
            <color indexed="81"/>
            <rFont val="Tahoma"/>
            <family val="2"/>
          </rPr>
          <t xml:space="preserve">120 euros/j
</t>
        </r>
      </text>
    </comment>
    <comment ref="AD68" authorId="1" shapeId="0">
      <text>
        <r>
          <rPr>
            <b/>
            <sz val="9"/>
            <color indexed="81"/>
            <rFont val="Tahoma"/>
            <family val="2"/>
          </rPr>
          <t xml:space="preserve">120 euros/j
</t>
        </r>
      </text>
    </comment>
    <comment ref="AJ68" authorId="1" shapeId="0">
      <text>
        <r>
          <rPr>
            <b/>
            <sz val="9"/>
            <color indexed="81"/>
            <rFont val="Tahoma"/>
            <family val="2"/>
          </rPr>
          <t xml:space="preserve">120 euros/j
</t>
        </r>
      </text>
    </comment>
    <comment ref="AP68" authorId="1" shapeId="0">
      <text>
        <r>
          <rPr>
            <b/>
            <sz val="9"/>
            <color indexed="81"/>
            <rFont val="Tahoma"/>
            <family val="2"/>
          </rPr>
          <t xml:space="preserve">120 euros/j
</t>
        </r>
      </text>
    </comment>
    <comment ref="AU79" authorId="1" shapeId="0">
      <text>
        <r>
          <rPr>
            <b/>
            <sz val="9"/>
            <color indexed="81"/>
            <rFont val="Tahoma"/>
            <family val="2"/>
          </rPr>
          <t xml:space="preserve">120 euros/j
</t>
        </r>
      </text>
    </comment>
    <comment ref="AZ79" authorId="1" shapeId="0">
      <text>
        <r>
          <rPr>
            <b/>
            <sz val="9"/>
            <color indexed="81"/>
            <rFont val="Tahoma"/>
            <family val="2"/>
          </rPr>
          <t xml:space="preserve">120 euros/j
</t>
        </r>
      </text>
    </comment>
    <comment ref="BE79" authorId="1" shapeId="0">
      <text>
        <r>
          <rPr>
            <b/>
            <sz val="9"/>
            <color indexed="81"/>
            <rFont val="Tahoma"/>
            <family val="2"/>
          </rPr>
          <t xml:space="preserve">120 euros/j
</t>
        </r>
      </text>
    </comment>
    <comment ref="BJ79" authorId="1" shapeId="0">
      <text>
        <r>
          <rPr>
            <b/>
            <sz val="9"/>
            <color indexed="81"/>
            <rFont val="Tahoma"/>
            <family val="2"/>
          </rPr>
          <t xml:space="preserve">120 euros/j
</t>
        </r>
      </text>
    </comment>
    <comment ref="BO87" authorId="1" shapeId="0">
      <text>
        <r>
          <rPr>
            <b/>
            <sz val="9"/>
            <color indexed="81"/>
            <rFont val="Tahoma"/>
            <family val="2"/>
          </rPr>
          <t xml:space="preserve">funiculaire 50/pers et 30 pour Teeda
</t>
        </r>
      </text>
    </comment>
    <comment ref="BT87" authorId="1" shapeId="0">
      <text>
        <r>
          <rPr>
            <b/>
            <sz val="9"/>
            <color indexed="81"/>
            <rFont val="Tahoma"/>
            <family val="2"/>
          </rPr>
          <t xml:space="preserve">funiculaire 50/pers et 30 pour Teeda
</t>
        </r>
      </text>
    </comment>
    <comment ref="BY87" authorId="1" shapeId="0">
      <text>
        <r>
          <rPr>
            <b/>
            <sz val="9"/>
            <color indexed="81"/>
            <rFont val="Tahoma"/>
            <family val="2"/>
          </rPr>
          <t xml:space="preserve">funiculaire 50/pers et 30 pour Teeda
</t>
        </r>
      </text>
    </comment>
    <comment ref="CD87" authorId="1" shapeId="0">
      <text>
        <r>
          <rPr>
            <b/>
            <sz val="9"/>
            <color indexed="81"/>
            <rFont val="Tahoma"/>
            <family val="2"/>
          </rPr>
          <t xml:space="preserve">funiculaire 50/pers et 30 pour Teeda
</t>
        </r>
      </text>
    </comment>
    <comment ref="BO129" authorId="1" shapeId="0">
      <text>
        <r>
          <rPr>
            <b/>
            <sz val="9"/>
            <color indexed="81"/>
            <rFont val="Tahoma"/>
            <family val="2"/>
          </rPr>
          <t xml:space="preserve">120 euros/j
</t>
        </r>
      </text>
    </comment>
    <comment ref="BT129" authorId="1" shapeId="0">
      <text>
        <r>
          <rPr>
            <b/>
            <sz val="9"/>
            <color indexed="81"/>
            <rFont val="Tahoma"/>
            <family val="2"/>
          </rPr>
          <t xml:space="preserve">120 euros/j
</t>
        </r>
      </text>
    </comment>
    <comment ref="BY129" authorId="1" shapeId="0">
      <text>
        <r>
          <rPr>
            <b/>
            <sz val="9"/>
            <color indexed="81"/>
            <rFont val="Tahoma"/>
            <family val="2"/>
          </rPr>
          <t xml:space="preserve">120 euros/j
</t>
        </r>
      </text>
    </comment>
    <comment ref="CD129" authorId="1" shapeId="0">
      <text>
        <r>
          <rPr>
            <b/>
            <sz val="9"/>
            <color indexed="81"/>
            <rFont val="Tahoma"/>
            <family val="2"/>
          </rPr>
          <t xml:space="preserve">120 euros/j
</t>
        </r>
      </text>
    </comment>
  </commentList>
</comments>
</file>

<file path=xl/connections.xml><?xml version="1.0" encoding="utf-8"?>
<connections xmlns="http://schemas.openxmlformats.org/spreadsheetml/2006/main">
  <connection id="1" interval="30" name="Connexion" type="4" refreshedVersion="5" background="1" refreshOnLoad="1" saveData="1">
    <webPr sourceData="1" parsePre="1" consecutive="1" xl2000="1" url="http://fr.exchange-rates.org/majorrates.aspx"/>
  </connection>
</connections>
</file>

<file path=xl/sharedStrings.xml><?xml version="1.0" encoding="utf-8"?>
<sst xmlns="http://schemas.openxmlformats.org/spreadsheetml/2006/main" count="1843" uniqueCount="302">
  <si>
    <t>PRIX HORS VOL PARIS-BANGKOK</t>
  </si>
  <si>
    <t>taux frais paypal</t>
  </si>
  <si>
    <t>Prix / pers.</t>
  </si>
  <si>
    <t>Sup ch. Ind.</t>
  </si>
  <si>
    <t>2 Pers.</t>
  </si>
  <si>
    <t xml:space="preserve">CIRCUIT 10 JOURS </t>
  </si>
  <si>
    <t xml:space="preserve">CIRCUIT 13 JOURS </t>
  </si>
  <si>
    <t xml:space="preserve">CIRCUIT 16 JOURS </t>
  </si>
  <si>
    <t>REFERENCE</t>
  </si>
  <si>
    <t>CI10PL</t>
  </si>
  <si>
    <t>CI13PL</t>
  </si>
  <si>
    <t>CI16PL</t>
  </si>
  <si>
    <t>CIRCUIT 23 JOURS</t>
  </si>
  <si>
    <t>CI23PL</t>
  </si>
  <si>
    <t>4 Pers.</t>
  </si>
  <si>
    <t>6 Pers.</t>
  </si>
  <si>
    <t>8 Pers.</t>
  </si>
  <si>
    <t>Nos prix n’incluent pas : les repas et boissons (sauf les repas inclus dans certaines excursions), les dépenses personnelles,</t>
  </si>
  <si>
    <t>le billet d'avion de France en Thaïlande, les frais de formalités (passeport, vaccinations), les pourboires, les assurances personnelles.</t>
  </si>
  <si>
    <t>Paiement: 50% à la réservation et le solde selon un échéancier dépendant du délai entre la réservation et votre arrivée.</t>
  </si>
  <si>
    <t>TARIFS CIRCUITS</t>
  </si>
  <si>
    <t xml:space="preserve">Nos prix incluent tous les transferts et déplacements sur place (vols, taxis, bus…), les entrées de musées, temple etc…, </t>
  </si>
  <si>
    <t xml:space="preserve">les croisières ou activités prévues, les hôtels et petits déjeuners ainsi que l’accompagnement et l’assistance du début à la fin du </t>
  </si>
  <si>
    <t>voyage.</t>
  </si>
  <si>
    <t xml:space="preserve">Il est préférable de vous inscrire le plus tôt possible afin d’être certain que votre place sera réservée et que nous pourrons avoir des </t>
  </si>
  <si>
    <t>places notamment pour les hôtels et les vols intérieurs.</t>
  </si>
  <si>
    <t>*** Le calcul tenant compte de la parité en Euro et Thaï Bahts en temps réel, merci de patienter entre 20 et 30s pour avoir la mise à jour ***</t>
  </si>
  <si>
    <t xml:space="preserve"> </t>
  </si>
  <si>
    <t>lien extraction :</t>
  </si>
  <si>
    <t xml:space="preserve">http://fr.exchange-rates.org/majorrates.aspx </t>
  </si>
  <si>
    <t>Aller dans "données", "actualiser tout", "propriétés de connexion"</t>
  </si>
  <si>
    <t>Exchange-Rates.org</t>
  </si>
  <si>
    <t>Taux de change de devises internationales</t>
  </si>
  <si>
    <t xml:space="preserve">Toggle navigation </t>
  </si>
  <si>
    <t>Français</t>
  </si>
  <si>
    <t>COURS DES DEVISES EN TEMPS REEL :</t>
  </si>
  <si>
    <t xml:space="preserve">Top 30 des Devises Internationales </t>
  </si>
  <si>
    <t>DEVISE</t>
  </si>
  <si>
    <t>DEVISE/€</t>
  </si>
  <si>
    <t>€/DEVISE</t>
  </si>
  <si>
    <t xml:space="preserve">Devises par Région </t>
  </si>
  <si>
    <t>USD</t>
  </si>
  <si>
    <t>Amérique du Nord et du Sud Asie et Pacifique Europe Moyen-Orient et Asie Centrale Afrique</t>
  </si>
  <si>
    <t>CHF</t>
  </si>
  <si>
    <t xml:space="preserve">Webmestres </t>
  </si>
  <si>
    <t>RMB</t>
  </si>
  <si>
    <t>English</t>
  </si>
  <si>
    <t>BAHT</t>
  </si>
  <si>
    <t>Deutsch</t>
  </si>
  <si>
    <t>HKD</t>
  </si>
  <si>
    <t>Español</t>
  </si>
  <si>
    <t>DEVISE/USD</t>
  </si>
  <si>
    <t>DEVISE/RMB</t>
  </si>
  <si>
    <t>Italiano</t>
  </si>
  <si>
    <t>Nederlands</t>
  </si>
  <si>
    <t>Português</t>
  </si>
  <si>
    <t>Русский</t>
  </si>
  <si>
    <t>한국어</t>
  </si>
  <si>
    <t>中文</t>
  </si>
  <si>
    <t>日本語</t>
  </si>
  <si>
    <t>繁體中文</t>
  </si>
  <si>
    <t>Bahasa Indonesia</t>
  </si>
  <si>
    <t>Bahasa Malaysia</t>
  </si>
  <si>
    <t>Čeština</t>
  </si>
  <si>
    <t>Norsk</t>
  </si>
  <si>
    <t>Polski</t>
  </si>
  <si>
    <t>Svenska</t>
  </si>
  <si>
    <t>Tiếng Việt</t>
  </si>
  <si>
    <t>Türkçe</t>
  </si>
  <si>
    <t>Ελληνικά</t>
  </si>
  <si>
    <t>हिंदी</t>
  </si>
  <si>
    <t>ภาษาไทย</t>
  </si>
  <si>
    <t>Autres Langues</t>
  </si>
  <si>
    <t>EUR</t>
  </si>
  <si>
    <t>GBP</t>
  </si>
  <si>
    <t>CAD</t>
  </si>
  <si>
    <t>JPY</t>
  </si>
  <si>
    <t>AUD</t>
  </si>
  <si>
    <t>Baht thaïlandais</t>
  </si>
  <si>
    <t>Couronne danoise</t>
  </si>
  <si>
    <t>Couronne norvégienne</t>
  </si>
  <si>
    <t>Couronne suédoise</t>
  </si>
  <si>
    <t>Couronne tchèque</t>
  </si>
  <si>
    <t>Dollar américain</t>
  </si>
  <si>
    <t>Dollar australien</t>
  </si>
  <si>
    <t>Dollar canadien</t>
  </si>
  <si>
    <t>Dollar de Hong Kong</t>
  </si>
  <si>
    <t>Dollar de Singapour</t>
  </si>
  <si>
    <t>Dollar néo-zélandais</t>
  </si>
  <si>
    <t>Dollar taïwanais</t>
  </si>
  <si>
    <t>Euro</t>
  </si>
  <si>
    <t>Forint hongrois</t>
  </si>
  <si>
    <t>Franc suisse</t>
  </si>
  <si>
    <t>Lire turque</t>
  </si>
  <si>
    <t>Livre sterling</t>
  </si>
  <si>
    <t>Nouveau Shékel israélien</t>
  </si>
  <si>
    <t>Peso chilien</t>
  </si>
  <si>
    <t>Peso mexicain</t>
  </si>
  <si>
    <t>Peso philippin</t>
  </si>
  <si>
    <t>Rand sud-africain</t>
  </si>
  <si>
    <t>Real brésilien</t>
  </si>
  <si>
    <t>Renmimbi Yuan chinois</t>
  </si>
  <si>
    <t>Ringgit malasio</t>
  </si>
  <si>
    <t>Rouble russe</t>
  </si>
  <si>
    <t>Roupie indienne</t>
  </si>
  <si>
    <t>Roupie pakistanaise</t>
  </si>
  <si>
    <t>Rupiah indonésien</t>
  </si>
  <si>
    <t>Won sud-coréen</t>
  </si>
  <si>
    <t>Yen japonais</t>
  </si>
  <si>
    <t>Zloty polonais</t>
  </si>
  <si>
    <t>Convertisseur de Devises</t>
  </si>
  <si>
    <t>Montant:</t>
  </si>
  <si>
    <t>De:</t>
  </si>
  <si>
    <t>▼</t>
  </si>
  <si>
    <t>En:</t>
  </si>
  <si>
    <t xml:space="preserve">Devises Principales </t>
  </si>
  <si>
    <t>Ajoutez notre convertisseur de devises gratuit et nos tableaux de taux de change à votre site dès aujourd'hui.</t>
  </si>
  <si>
    <t>Privacy and Terms</t>
  </si>
  <si>
    <t xml:space="preserve">Facebook </t>
  </si>
  <si>
    <t xml:space="preserve">Twitter </t>
  </si>
  <si>
    <t>不A</t>
  </si>
  <si>
    <t>Rechercher</t>
  </si>
  <si>
    <t xml:space="preserve">www.exchange-rates.org </t>
  </si>
  <si>
    <t>Base currency =</t>
  </si>
  <si>
    <t>currency =</t>
  </si>
  <si>
    <t>CIRCUITS PLONGEE (Frais de plongée non inclus)</t>
  </si>
  <si>
    <t>et leurs historiques</t>
  </si>
  <si>
    <t xml:space="preserve">Calculator </t>
  </si>
  <si>
    <t>1. Taux de Change</t>
  </si>
  <si>
    <t>2. Top 30 des Devises Internationales</t>
  </si>
  <si>
    <t xml:space="preserve">Cliquez pour plus de devises </t>
  </si>
  <si>
    <t xml:space="preserve">EUR Euro USD Dollar américain CHF Franc suisse GBP Livre sterling CAD Dollar canadien JPY Yen japonais AUD Dollar australien HKD Dollar de Hong Kong Top 30 des Devises Internationales </t>
  </si>
  <si>
    <t>Exchange-Rates.org © 2021 MBH Media, Inc. Currency data by Xignite</t>
  </si>
  <si>
    <t>Pension complète =</t>
  </si>
  <si>
    <t>10J Plongée</t>
  </si>
  <si>
    <t>Circuit 10J</t>
  </si>
  <si>
    <t>Prix BHT/pers</t>
  </si>
  <si>
    <t>Nos frais</t>
  </si>
  <si>
    <t>Vol Udon à BKK suvarnabhumi AR</t>
  </si>
  <si>
    <t>essence aéroport AR</t>
  </si>
  <si>
    <t>orchid resort + dîner</t>
  </si>
  <si>
    <t>Navette ar orchid-aeroport</t>
  </si>
  <si>
    <t>J1</t>
  </si>
  <si>
    <t>tranfert de l'aéroport à hôtel</t>
  </si>
  <si>
    <t>New siam palace ville</t>
  </si>
  <si>
    <t>dîner alentour hôtel</t>
  </si>
  <si>
    <t>14h30 klongs</t>
  </si>
  <si>
    <t>taxi ar klongs</t>
  </si>
  <si>
    <t>J2</t>
  </si>
  <si>
    <t>Matin : Jim Thompson (par les klong) - entrées (départ 9h)</t>
  </si>
  <si>
    <t>Ticket Klong</t>
  </si>
  <si>
    <t>Déjeuner vers Grand Palais</t>
  </si>
  <si>
    <t>Grand palais l'après midi</t>
  </si>
  <si>
    <t>Wat Pho</t>
  </si>
  <si>
    <t>Wat Arun</t>
  </si>
  <si>
    <t>Hôtel villa 23 Residence</t>
  </si>
  <si>
    <t>J3</t>
  </si>
  <si>
    <t>vol air asia pour koh samui à 9h45 et arrivée 16h30 (escale surat thani puis bus et ferry)</t>
  </si>
  <si>
    <t>Déjeuner en route</t>
  </si>
  <si>
    <t>dîner hôtel</t>
  </si>
  <si>
    <t>hôtel punnpreeda (T&amp;G P&amp;T Hostel)</t>
  </si>
  <si>
    <t>J4  à J9</t>
  </si>
  <si>
    <t>déjeuner</t>
  </si>
  <si>
    <t>dîner</t>
  </si>
  <si>
    <t>J10</t>
  </si>
  <si>
    <t>départ hôtel à 10h30 pour vol air asia à 12h arrivée 19h10 don muang</t>
  </si>
  <si>
    <t>orchir resort + diner G&amp;T</t>
  </si>
  <si>
    <t xml:space="preserve">Guide </t>
  </si>
  <si>
    <t>vol bkk à udon</t>
  </si>
  <si>
    <t>TOTAL € personne seule =</t>
  </si>
  <si>
    <t>Location bureaux =</t>
  </si>
  <si>
    <t>Total de nos frais =</t>
  </si>
  <si>
    <t>Notre bénéfice par pers. et par J. =</t>
  </si>
  <si>
    <t>Nb de pers. =</t>
  </si>
  <si>
    <t>Bénéfice total =</t>
  </si>
  <si>
    <t>Total général à facturer =</t>
  </si>
  <si>
    <t>A facturer par pers seule =</t>
  </si>
  <si>
    <t>A facturer par couple =</t>
  </si>
  <si>
    <t>Total hôtel/pers =</t>
  </si>
  <si>
    <t>Total hors hôtel =</t>
  </si>
  <si>
    <t>Prix pour groupe de 8 = pers. Seule</t>
  </si>
  <si>
    <t xml:space="preserve">                                                    Couple</t>
  </si>
  <si>
    <t>Prix pour groupe de 6 = pers. Seule</t>
  </si>
  <si>
    <t>Prix pour groupe de 4 = pers. Seule</t>
  </si>
  <si>
    <t>Prix pour groupe de 2 = pers. Seule</t>
  </si>
  <si>
    <t>Van à la journée</t>
  </si>
  <si>
    <t>Départ hôtel à 8h de l'hôtel (2 van)</t>
  </si>
  <si>
    <t>2 van Don Muang à Suvarnabhumi</t>
  </si>
  <si>
    <t>Taux de Change en date du 22 octobre 2021</t>
  </si>
  <si>
    <t>Grand palais l'après midi + taxi AR 200/p</t>
  </si>
  <si>
    <t>9h klongs</t>
  </si>
  <si>
    <t>taxi klongs</t>
  </si>
  <si>
    <t>Taxi J Thompson</t>
  </si>
  <si>
    <t>Jim Thompson</t>
  </si>
  <si>
    <t>Taxi hôtel</t>
  </si>
  <si>
    <t>Dîner hôtel</t>
  </si>
  <si>
    <t>8h30 départ pour Ayutthaya</t>
  </si>
  <si>
    <t>Déjeuner Ayutthaya</t>
  </si>
  <si>
    <t xml:space="preserve">Visite de Bang Pa In </t>
  </si>
  <si>
    <t>Départ vers 15h pour Kanchanaburi (arrivée vers 17h30)</t>
  </si>
  <si>
    <t>Hotel good times resort</t>
  </si>
  <si>
    <t>J4</t>
  </si>
  <si>
    <t>visite du pont + musée</t>
  </si>
  <si>
    <t>train de la mort 10h45</t>
  </si>
  <si>
    <t>déjeuner nam tok</t>
  </si>
  <si>
    <t>Riviere kwai jungle raft</t>
  </si>
  <si>
    <t>J5</t>
  </si>
  <si>
    <t>Départ 9h cascades d'erawan (1h30 de route)</t>
  </si>
  <si>
    <t>visite de 11h à 14h</t>
  </si>
  <si>
    <t>Déjeuner 14h à 15h</t>
  </si>
  <si>
    <t>Trajet pour ganesha park +/- 1h - arrivée vers 16h</t>
  </si>
  <si>
    <t>Mida resort kanchanaburi (T&amp;G)</t>
  </si>
  <si>
    <t>Dîner</t>
  </si>
  <si>
    <t xml:space="preserve">ganesha park </t>
  </si>
  <si>
    <t>J6</t>
  </si>
  <si>
    <t>ganesha park</t>
  </si>
  <si>
    <t>Déjeuner</t>
  </si>
  <si>
    <t>J7</t>
  </si>
  <si>
    <t>départ 8h hôtel</t>
  </si>
  <si>
    <t>Vol 14h25 pour Samui air asia arrivée 20h30 (arrivée surat thani à 15h40 - départ bus 17h15 pour port arrivée port 18h45 - départ port 19h arrivée 20h30)</t>
  </si>
  <si>
    <t>Arrivée 20h30 soit vers 21h à l'hôtel</t>
  </si>
  <si>
    <t>J8  à J12</t>
  </si>
  <si>
    <t>hôtel punnpreeda</t>
  </si>
  <si>
    <t>J13</t>
  </si>
  <si>
    <t>Taxi don muang à suvarnabhumi</t>
  </si>
  <si>
    <t>Guide</t>
  </si>
  <si>
    <t>Circuit 13J</t>
  </si>
  <si>
    <t>Départ 8h30 pour aéroport don muang</t>
  </si>
  <si>
    <t>Vol de don muang à surat thani à 14h25 arrivée 15h40</t>
  </si>
  <si>
    <t>navette airport surathani à khao sok</t>
  </si>
  <si>
    <t>déjeuner don muang</t>
  </si>
  <si>
    <t>Hôtel Khao Sok Jungle Resort</t>
  </si>
  <si>
    <t>J8</t>
  </si>
  <si>
    <t>Randonnée 1 journée dans la jungle avec guide</t>
  </si>
  <si>
    <t>entrée du parc</t>
  </si>
  <si>
    <t>diner</t>
  </si>
  <si>
    <t>J9</t>
  </si>
  <si>
    <t>Journée sur le lac + coral cave</t>
  </si>
  <si>
    <t>diner hôtel</t>
  </si>
  <si>
    <t>Van à la journée pour aller au port</t>
  </si>
  <si>
    <t>départ 8h pour port et bateau à 10h arrivée 15h soit vers 16h à l'hôtel</t>
  </si>
  <si>
    <t>J11  à J15</t>
  </si>
  <si>
    <t>J16</t>
  </si>
  <si>
    <t>Circuit 16J</t>
  </si>
  <si>
    <t>Départ 9h pour Don Muang - arrivée vers midi</t>
  </si>
  <si>
    <t>Déjeuner aéroport</t>
  </si>
  <si>
    <t>Vol nok air pour chiang rai à 14h15 arrivée 15h30 soit vers 16h30 à l'hôtel</t>
  </si>
  <si>
    <t xml:space="preserve">Taxi pour hôtel </t>
  </si>
  <si>
    <t>Dîner aéroport</t>
  </si>
  <si>
    <t>pan kled villa eco hill</t>
  </si>
  <si>
    <t>Départ 8h pour bateau pour Tathon (5h) - arrivée 13h</t>
  </si>
  <si>
    <t>Déjeuner sur place</t>
  </si>
  <si>
    <t>Van retour Thaton</t>
  </si>
  <si>
    <t>taxi pour bateau AR</t>
  </si>
  <si>
    <t>Départ hôtel à 9h</t>
  </si>
  <si>
    <t>Temple blanc</t>
  </si>
  <si>
    <t>Wat rong sua ten (temple bleu)</t>
  </si>
  <si>
    <t>Maison noire</t>
  </si>
  <si>
    <t>Départ à 13h pour Choui Fong</t>
  </si>
  <si>
    <t>Arrivée Mae Salong entre 16 et 17h</t>
  </si>
  <si>
    <t>Akha mud house</t>
  </si>
  <si>
    <t>Dîner à l'hôtel</t>
  </si>
  <si>
    <t>Location motos 2j</t>
  </si>
  <si>
    <t>van à la journée</t>
  </si>
  <si>
    <t>Visite du marché à 6h</t>
  </si>
  <si>
    <t>Petit déjeuner vers 8h "en ville"</t>
  </si>
  <si>
    <t>Déjeuner en route (même restaurant qu'avec Florence)</t>
  </si>
  <si>
    <t>Visite des villages la journée</t>
  </si>
  <si>
    <t>nuit chez l'habitant</t>
  </si>
  <si>
    <t>Dîner chez l'habitant</t>
  </si>
  <si>
    <t>Taxi pour chercher valises</t>
  </si>
  <si>
    <t>J11</t>
  </si>
  <si>
    <t>Départ 7h de l'hôtel pour rejoindre plantation de café Suan Lahu (4h de route)</t>
  </si>
  <si>
    <t>Déjeuner plantation</t>
  </si>
  <si>
    <t>Visite village de 15à 16h</t>
  </si>
  <si>
    <t>Visite geysers de 16h30 à 17h</t>
  </si>
  <si>
    <t>Arrivée vers 19h à Chiang Mai</t>
  </si>
  <si>
    <t>naview prasingh</t>
  </si>
  <si>
    <t>Dîner marché de nuit</t>
  </si>
  <si>
    <t>tuk tuk marché de nuit AR</t>
  </si>
  <si>
    <t>J12</t>
  </si>
  <si>
    <t>Départ à 8h30 pour Don Suthep + wat Phalat</t>
  </si>
  <si>
    <t>Déjeuner ferme orchidées + 50 entrées</t>
  </si>
  <si>
    <t>visite des temples l'après-midi</t>
  </si>
  <si>
    <t>entrées des temples</t>
  </si>
  <si>
    <t>kalaka resort</t>
  </si>
  <si>
    <t>Dîner sur place</t>
  </si>
  <si>
    <t>Journée cuisine de 10h à 16h</t>
  </si>
  <si>
    <t>J14</t>
  </si>
  <si>
    <t>Départ à 9h pour aéroport (van)</t>
  </si>
  <si>
    <t>Vol air asia pour surat thani à 11h10 arrivée 13h</t>
  </si>
  <si>
    <t>navette airport surathani arrivée hôtel 14h30</t>
  </si>
  <si>
    <t>Déjeuner en arrivant hôtel</t>
  </si>
  <si>
    <t>J15</t>
  </si>
  <si>
    <t>J17</t>
  </si>
  <si>
    <t>J18  à J22</t>
  </si>
  <si>
    <t>J23</t>
  </si>
  <si>
    <t>Circuit 23J</t>
  </si>
  <si>
    <t>22/10/2021 07:10 UTC</t>
  </si>
  <si>
    <t>*** A NOTER QUE LA MISE A JOUR DE LA PARITE EURO ET BAHT N'EST PAS OPERATIONNELLE SUR MOBILE***</t>
  </si>
  <si>
    <t xml:space="preserve">Le prix des plongées n'est pas inclus car selon votre niveau et le nombre de plongées que vous désirez, le prix sera différent, </t>
  </si>
  <si>
    <t>mais vous pouvez consulter ces prix dans la description de chaque circuit.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</si>
</sst>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6" formatCode="#,##0\ &quot;€&quot;;[Red]\-#,##0\ &quot;€&quot;"/>
    <numFmt numFmtId="164" formatCode="#,##0\ &quot;€&quot;"/>
    <numFmt numFmtId="165" formatCode="#,##0.00\ &quot;€&quot;"/>
    <numFmt numFmtId="166" formatCode="0.0000"/>
    <numFmt numFmtId="167" formatCode="#,##0.00\ [$USD]"/>
    <numFmt numFmtId="168" formatCode="0.00000"/>
    <numFmt numFmtId="169" formatCode="0.00000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4"/>
      <color theme="10"/>
      <name val="Calibri"/>
      <family val="2"/>
    </font>
    <font>
      <b/>
      <sz val="9"/>
      <color theme="1"/>
      <name val="Calibri"/>
      <family val="2"/>
      <scheme val="minor"/>
    </font>
    <font>
      <b/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78">
    <xf numFmtId="0" fontId="0" fillId="0" borderId="0" xfId="0"/>
    <xf numFmtId="0" fontId="1" fillId="0" borderId="0" xfId="0" applyFont="1"/>
    <xf numFmtId="0" fontId="0" fillId="0" borderId="1" xfId="0" applyBorder="1"/>
    <xf numFmtId="6" fontId="0" fillId="0" borderId="0" xfId="0" applyNumberFormat="1"/>
    <xf numFmtId="164" fontId="0" fillId="0" borderId="0" xfId="0" applyNumberFormat="1"/>
    <xf numFmtId="0" fontId="1" fillId="0" borderId="0" xfId="0" applyFont="1" applyAlignment="1">
      <alignment horizontal="left"/>
    </xf>
    <xf numFmtId="0" fontId="1" fillId="3" borderId="1" xfId="0" applyFont="1" applyFill="1" applyBorder="1"/>
    <xf numFmtId="0" fontId="3" fillId="0" borderId="0" xfId="0" applyFont="1"/>
    <xf numFmtId="0" fontId="1" fillId="0" borderId="1" xfId="0" applyFont="1" applyFill="1" applyBorder="1" applyAlignment="1"/>
    <xf numFmtId="0" fontId="1" fillId="0" borderId="0" xfId="0" applyFont="1" applyFill="1" applyBorder="1" applyAlignment="1"/>
    <xf numFmtId="164" fontId="0" fillId="0" borderId="0" xfId="0" applyNumberFormat="1" applyBorder="1"/>
    <xf numFmtId="164" fontId="1" fillId="0" borderId="1" xfId="0" applyNumberFormat="1" applyFont="1" applyBorder="1"/>
    <xf numFmtId="164" fontId="0" fillId="0" borderId="0" xfId="0" applyNumberFormat="1" applyFill="1"/>
    <xf numFmtId="6" fontId="0" fillId="0" borderId="0" xfId="0" applyNumberFormat="1" applyAlignment="1">
      <alignment vertical="center"/>
    </xf>
    <xf numFmtId="164" fontId="0" fillId="0" borderId="0" xfId="0" applyNumberFormat="1" applyFill="1" applyAlignment="1">
      <alignment vertical="center"/>
    </xf>
    <xf numFmtId="164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3" borderId="1" xfId="0" applyFont="1" applyFill="1" applyBorder="1" applyAlignment="1"/>
    <xf numFmtId="0" fontId="1" fillId="3" borderId="3" xfId="0" applyFont="1" applyFill="1" applyBorder="1" applyAlignment="1"/>
    <xf numFmtId="0" fontId="1" fillId="3" borderId="4" xfId="0" applyFont="1" applyFill="1" applyBorder="1" applyAlignment="1">
      <alignment vertical="center"/>
    </xf>
    <xf numFmtId="0" fontId="1" fillId="3" borderId="5" xfId="0" applyFont="1" applyFill="1" applyBorder="1" applyAlignment="1">
      <alignment vertical="center"/>
    </xf>
    <xf numFmtId="0" fontId="1" fillId="0" borderId="0" xfId="0" applyFont="1" applyAlignment="1">
      <alignment horizontal="center"/>
    </xf>
    <xf numFmtId="0" fontId="4" fillId="0" borderId="0" xfId="0" applyFont="1"/>
    <xf numFmtId="0" fontId="0" fillId="0" borderId="0" xfId="0" applyFill="1"/>
    <xf numFmtId="0" fontId="0" fillId="2" borderId="0" xfId="0" applyFill="1"/>
    <xf numFmtId="2" fontId="0" fillId="0" borderId="0" xfId="0" applyNumberFormat="1"/>
    <xf numFmtId="1" fontId="0" fillId="0" borderId="0" xfId="0" applyNumberFormat="1"/>
    <xf numFmtId="14" fontId="4" fillId="0" borderId="0" xfId="0" applyNumberFormat="1" applyFont="1"/>
    <xf numFmtId="10" fontId="4" fillId="0" borderId="0" xfId="0" applyNumberFormat="1" applyFont="1"/>
    <xf numFmtId="0" fontId="5" fillId="0" borderId="0" xfId="1" applyAlignment="1" applyProtection="1"/>
    <xf numFmtId="0" fontId="6" fillId="0" borderId="0" xfId="1" quotePrefix="1" applyFont="1" applyAlignment="1" applyProtection="1"/>
    <xf numFmtId="2" fontId="4" fillId="0" borderId="0" xfId="0" applyNumberFormat="1" applyFont="1"/>
    <xf numFmtId="0" fontId="2" fillId="0" borderId="0" xfId="0" applyFont="1"/>
    <xf numFmtId="0" fontId="6" fillId="0" borderId="0" xfId="1" applyFont="1" applyAlignment="1" applyProtection="1"/>
    <xf numFmtId="0" fontId="7" fillId="0" borderId="0" xfId="0" applyFont="1" applyFill="1" applyBorder="1"/>
    <xf numFmtId="2" fontId="2" fillId="0" borderId="0" xfId="0" applyNumberFormat="1" applyFont="1" applyFill="1"/>
    <xf numFmtId="2" fontId="7" fillId="0" borderId="0" xfId="0" applyNumberFormat="1" applyFont="1" applyFill="1"/>
    <xf numFmtId="2" fontId="2" fillId="0" borderId="0" xfId="0" applyNumberFormat="1" applyFont="1"/>
    <xf numFmtId="166" fontId="1" fillId="0" borderId="1" xfId="0" applyNumberFormat="1" applyFont="1" applyBorder="1" applyAlignment="1">
      <alignment horizontal="center"/>
    </xf>
    <xf numFmtId="0" fontId="7" fillId="0" borderId="0" xfId="0" applyFont="1"/>
    <xf numFmtId="2" fontId="7" fillId="0" borderId="0" xfId="0" applyNumberFormat="1" applyFont="1"/>
    <xf numFmtId="167" fontId="7" fillId="0" borderId="0" xfId="0" applyNumberFormat="1" applyFont="1"/>
    <xf numFmtId="168" fontId="1" fillId="0" borderId="1" xfId="0" applyNumberFormat="1" applyFont="1" applyBorder="1" applyAlignment="1">
      <alignment horizontal="center"/>
    </xf>
    <xf numFmtId="165" fontId="7" fillId="0" borderId="0" xfId="0" applyNumberFormat="1" applyFont="1"/>
    <xf numFmtId="0" fontId="1" fillId="0" borderId="1" xfId="0" applyFont="1" applyBorder="1" applyAlignment="1">
      <alignment horizontal="center"/>
    </xf>
    <xf numFmtId="166" fontId="1" fillId="0" borderId="1" xfId="0" applyNumberFormat="1" applyFont="1" applyFill="1" applyBorder="1" applyAlignment="1">
      <alignment horizontal="center"/>
    </xf>
    <xf numFmtId="2" fontId="1" fillId="0" borderId="0" xfId="0" applyNumberFormat="1" applyFont="1"/>
    <xf numFmtId="0" fontId="1" fillId="0" borderId="0" xfId="0" applyFont="1" applyFill="1" applyBorder="1"/>
    <xf numFmtId="16" fontId="7" fillId="0" borderId="0" xfId="0" applyNumberFormat="1" applyFont="1"/>
    <xf numFmtId="10" fontId="7" fillId="0" borderId="0" xfId="0" applyNumberFormat="1" applyFont="1"/>
    <xf numFmtId="167" fontId="0" fillId="0" borderId="0" xfId="0" applyNumberFormat="1"/>
    <xf numFmtId="0" fontId="7" fillId="0" borderId="0" xfId="0" applyFont="1" applyAlignment="1">
      <alignment horizontal="right"/>
    </xf>
    <xf numFmtId="16" fontId="0" fillId="0" borderId="0" xfId="0" applyNumberFormat="1"/>
    <xf numFmtId="16" fontId="0" fillId="0" borderId="0" xfId="0" applyNumberFormat="1" applyFill="1"/>
    <xf numFmtId="168" fontId="0" fillId="0" borderId="0" xfId="0" applyNumberFormat="1" applyFill="1"/>
    <xf numFmtId="166" fontId="0" fillId="0" borderId="0" xfId="0" applyNumberFormat="1" applyFill="1" applyAlignment="1">
      <alignment horizontal="left"/>
    </xf>
    <xf numFmtId="4" fontId="0" fillId="0" borderId="0" xfId="0" applyNumberFormat="1" applyFill="1"/>
    <xf numFmtId="169" fontId="0" fillId="0" borderId="0" xfId="0" applyNumberFormat="1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2" fontId="0" fillId="0" borderId="0" xfId="0" applyNumberFormat="1" applyFill="1"/>
    <xf numFmtId="2" fontId="0" fillId="2" borderId="0" xfId="0" applyNumberFormat="1" applyFill="1"/>
    <xf numFmtId="0" fontId="1" fillId="0" borderId="0" xfId="0" applyFont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3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1" fillId="4" borderId="0" xfId="0" applyFont="1" applyFill="1" applyAlignment="1">
      <alignment horizontal="center"/>
    </xf>
    <xf numFmtId="0" fontId="4" fillId="0" borderId="0" xfId="0" applyFont="1" applyAlignment="1">
      <alignment horizontal="center"/>
    </xf>
  </cellXfs>
  <cellStyles count="2">
    <cellStyle name="Lien hypertexte" xfId="1" builtinId="8"/>
    <cellStyle name="Normal" xfId="0" builtinId="0"/>
  </cellStyles>
  <dxfs count="1"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queryTables/queryTable1.xml><?xml version="1.0" encoding="utf-8"?>
<queryTable xmlns="http://schemas.openxmlformats.org/spreadsheetml/2006/main" name="majorrates" refreshOnLoad="1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1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fr.exchange-rates.org/majorrates.aspx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28"/>
  <sheetViews>
    <sheetView showGridLines="0" tabSelected="1" zoomScaleNormal="100" workbookViewId="0">
      <selection activeCell="K20" sqref="K20"/>
    </sheetView>
  </sheetViews>
  <sheetFormatPr baseColWidth="10" defaultRowHeight="15" x14ac:dyDescent="0.25"/>
  <cols>
    <col min="1" max="1" width="0.85546875" customWidth="1"/>
    <col min="3" max="3" width="6" customWidth="1"/>
    <col min="4" max="4" width="11" bestFit="1" customWidth="1"/>
    <col min="5" max="5" width="10.42578125" customWidth="1"/>
    <col min="6" max="6" width="10.140625" customWidth="1"/>
    <col min="7" max="8" width="10.42578125" customWidth="1"/>
    <col min="9" max="9" width="10.7109375" customWidth="1"/>
    <col min="13" max="17" width="11.42578125" hidden="1" customWidth="1"/>
  </cols>
  <sheetData>
    <row r="1" spans="2:14" x14ac:dyDescent="0.25">
      <c r="B1" s="71" t="s">
        <v>20</v>
      </c>
      <c r="C1" s="71"/>
      <c r="D1" s="71"/>
      <c r="E1" s="71"/>
      <c r="F1" s="71"/>
      <c r="G1" s="71"/>
      <c r="H1" s="71"/>
      <c r="I1" s="71"/>
      <c r="J1" s="71"/>
      <c r="K1" s="71"/>
      <c r="M1" t="s">
        <v>1</v>
      </c>
      <c r="N1">
        <v>1.0649999999999999</v>
      </c>
    </row>
    <row r="2" spans="2:14" x14ac:dyDescent="0.25">
      <c r="B2" s="5" t="s">
        <v>21</v>
      </c>
      <c r="C2" s="17"/>
      <c r="D2" s="17"/>
      <c r="E2" s="17"/>
      <c r="F2" s="17"/>
      <c r="G2" s="17"/>
      <c r="H2" s="18"/>
      <c r="I2" s="17"/>
      <c r="M2" t="s">
        <v>123</v>
      </c>
      <c r="N2">
        <v>35.714285699999998</v>
      </c>
    </row>
    <row r="3" spans="2:14" x14ac:dyDescent="0.25">
      <c r="B3" s="5" t="s">
        <v>22</v>
      </c>
      <c r="C3" s="17"/>
      <c r="D3" s="17"/>
      <c r="E3" s="17"/>
      <c r="F3" s="17"/>
      <c r="G3" s="17"/>
      <c r="H3" s="18"/>
      <c r="I3" s="17"/>
      <c r="M3" t="s">
        <v>124</v>
      </c>
      <c r="N3" s="61">
        <f>+Feuil2!M12</f>
        <v>38.774718883288095</v>
      </c>
    </row>
    <row r="4" spans="2:14" x14ac:dyDescent="0.25">
      <c r="B4" s="5" t="s">
        <v>23</v>
      </c>
      <c r="C4" s="20"/>
      <c r="D4" s="20"/>
      <c r="E4" s="20"/>
      <c r="F4" s="20"/>
      <c r="G4" s="20"/>
      <c r="H4" s="20"/>
      <c r="I4" s="20"/>
    </row>
    <row r="5" spans="2:14" x14ac:dyDescent="0.25">
      <c r="B5" s="5" t="s">
        <v>17</v>
      </c>
      <c r="C5" s="17"/>
      <c r="D5" s="17"/>
      <c r="E5" s="17"/>
      <c r="F5" s="17"/>
      <c r="G5" s="17"/>
      <c r="H5" s="18"/>
      <c r="I5" s="17"/>
    </row>
    <row r="6" spans="2:14" x14ac:dyDescent="0.25">
      <c r="B6" s="5" t="s">
        <v>18</v>
      </c>
      <c r="C6" s="17"/>
      <c r="D6" s="17"/>
      <c r="E6" s="17"/>
      <c r="F6" s="17"/>
      <c r="G6" s="17"/>
      <c r="H6" s="18"/>
      <c r="I6" s="17"/>
    </row>
    <row r="7" spans="2:14" x14ac:dyDescent="0.25">
      <c r="B7" s="5" t="s">
        <v>300</v>
      </c>
      <c r="C7" s="66"/>
      <c r="D7" s="66"/>
      <c r="E7" s="66"/>
      <c r="F7" s="66"/>
      <c r="G7" s="66"/>
      <c r="H7" s="66"/>
      <c r="I7" s="66"/>
    </row>
    <row r="8" spans="2:14" x14ac:dyDescent="0.25">
      <c r="B8" s="5" t="s">
        <v>301</v>
      </c>
      <c r="C8" s="66"/>
      <c r="D8" s="66"/>
      <c r="E8" s="66"/>
      <c r="F8" s="66"/>
      <c r="G8" s="66"/>
      <c r="H8" s="66"/>
      <c r="I8" s="66"/>
    </row>
    <row r="9" spans="2:14" x14ac:dyDescent="0.25">
      <c r="B9" s="5" t="s">
        <v>24</v>
      </c>
      <c r="C9" s="17"/>
      <c r="D9" s="17"/>
      <c r="E9" s="17"/>
      <c r="F9" s="17"/>
      <c r="G9" s="17"/>
      <c r="H9" s="18"/>
      <c r="I9" s="17"/>
    </row>
    <row r="10" spans="2:14" x14ac:dyDescent="0.25">
      <c r="B10" s="5" t="s">
        <v>25</v>
      </c>
      <c r="C10" s="17"/>
      <c r="D10" s="17"/>
      <c r="E10" s="17"/>
      <c r="F10" s="17"/>
      <c r="G10" s="17"/>
      <c r="H10" s="18"/>
      <c r="I10" s="17"/>
    </row>
    <row r="11" spans="2:14" x14ac:dyDescent="0.25">
      <c r="B11" s="5" t="s">
        <v>19</v>
      </c>
      <c r="C11" s="17"/>
      <c r="D11" s="17"/>
      <c r="E11" s="17"/>
      <c r="F11" s="17"/>
      <c r="G11" s="17"/>
      <c r="H11" s="18"/>
      <c r="I11" s="17"/>
    </row>
    <row r="12" spans="2:14" x14ac:dyDescent="0.25">
      <c r="B12" s="5"/>
      <c r="C12" s="25"/>
      <c r="D12" s="25"/>
      <c r="E12" s="25"/>
      <c r="F12" s="25"/>
      <c r="G12" s="25"/>
      <c r="H12" s="25"/>
      <c r="I12" s="25"/>
    </row>
    <row r="13" spans="2:14" x14ac:dyDescent="0.25">
      <c r="B13" s="26" t="s">
        <v>26</v>
      </c>
      <c r="C13" s="25"/>
      <c r="D13" s="25"/>
      <c r="E13" s="25"/>
      <c r="F13" s="25"/>
      <c r="G13" s="25"/>
      <c r="H13" s="25"/>
      <c r="I13" s="25"/>
    </row>
    <row r="14" spans="2:14" x14ac:dyDescent="0.25">
      <c r="B14" s="77" t="s">
        <v>299</v>
      </c>
      <c r="C14" s="77"/>
      <c r="D14" s="77"/>
      <c r="E14" s="77"/>
      <c r="F14" s="77"/>
      <c r="G14" s="77"/>
      <c r="H14" s="77"/>
      <c r="I14" s="77"/>
      <c r="J14" s="77"/>
      <c r="K14" s="77"/>
      <c r="L14" s="77"/>
    </row>
    <row r="15" spans="2:14" x14ac:dyDescent="0.25">
      <c r="B15" s="17"/>
      <c r="C15" s="17"/>
      <c r="D15" s="17"/>
      <c r="E15" s="17"/>
      <c r="F15" s="17"/>
      <c r="G15" s="17"/>
      <c r="H15" s="18"/>
      <c r="I15" s="17"/>
    </row>
    <row r="16" spans="2:14" x14ac:dyDescent="0.25">
      <c r="B16" s="7" t="s">
        <v>0</v>
      </c>
      <c r="E16" s="67" t="s">
        <v>2</v>
      </c>
      <c r="F16" s="68"/>
      <c r="G16" s="68"/>
      <c r="H16" s="68"/>
      <c r="I16" s="69"/>
    </row>
    <row r="17" spans="2:17" x14ac:dyDescent="0.25">
      <c r="D17" s="1"/>
      <c r="E17" s="19" t="s">
        <v>4</v>
      </c>
      <c r="F17" s="21" t="s">
        <v>14</v>
      </c>
      <c r="G17" s="22" t="s">
        <v>15</v>
      </c>
      <c r="H17" s="22" t="s">
        <v>16</v>
      </c>
      <c r="I17" s="22"/>
    </row>
    <row r="18" spans="2:17" x14ac:dyDescent="0.25">
      <c r="D18" s="6" t="s">
        <v>8</v>
      </c>
      <c r="E18" s="6" t="s">
        <v>2</v>
      </c>
      <c r="F18" s="6" t="s">
        <v>2</v>
      </c>
      <c r="G18" s="6" t="s">
        <v>2</v>
      </c>
      <c r="H18" s="6" t="s">
        <v>2</v>
      </c>
      <c r="I18" s="6" t="s">
        <v>3</v>
      </c>
    </row>
    <row r="19" spans="2:17" s="16" customFormat="1" ht="12" customHeight="1" x14ac:dyDescent="0.25">
      <c r="B19" s="23"/>
      <c r="C19" s="24"/>
      <c r="D19" s="24"/>
      <c r="E19" s="72" t="s">
        <v>125</v>
      </c>
      <c r="F19" s="73"/>
      <c r="G19" s="73"/>
      <c r="H19" s="73"/>
      <c r="I19" s="74"/>
      <c r="J19" s="13"/>
      <c r="K19" s="14"/>
      <c r="L19" s="15"/>
    </row>
    <row r="20" spans="2:17" x14ac:dyDescent="0.25">
      <c r="B20" s="70" t="s">
        <v>5</v>
      </c>
      <c r="C20" s="70"/>
      <c r="D20" s="8" t="s">
        <v>9</v>
      </c>
      <c r="E20" s="11">
        <f>+M20</f>
        <v>1733.5663080135002</v>
      </c>
      <c r="F20" s="11">
        <f t="shared" ref="F20:I23" si="0">+N20</f>
        <v>1048.6487368682501</v>
      </c>
      <c r="G20" s="11">
        <f t="shared" si="0"/>
        <v>820.34287981983346</v>
      </c>
      <c r="H20" s="11">
        <f t="shared" si="0"/>
        <v>715.07218848312505</v>
      </c>
      <c r="I20" s="11">
        <f t="shared" si="0"/>
        <v>231.80052000000001</v>
      </c>
      <c r="J20" s="3"/>
      <c r="K20" s="12"/>
      <c r="L20" s="4"/>
      <c r="M20" s="30">
        <f>((+Feuil1!S58/2)*1.07)*1.03</f>
        <v>1733.5663080135002</v>
      </c>
      <c r="N20" s="30">
        <f>((+Feuil1!N56/2)*1.07)*1.03</f>
        <v>1048.6487368682501</v>
      </c>
      <c r="O20" s="30">
        <f>((+Feuil1!I54/2)*1.07)*1.03</f>
        <v>820.34287981983346</v>
      </c>
      <c r="P20" s="30">
        <f>((+Feuil1!D52/2)*1.07)*1.03</f>
        <v>715.07218848312505</v>
      </c>
      <c r="Q20" s="30">
        <f>+Feuil1!D48/2</f>
        <v>231.80052000000001</v>
      </c>
    </row>
    <row r="21" spans="2:17" x14ac:dyDescent="0.25">
      <c r="B21" s="70" t="s">
        <v>6</v>
      </c>
      <c r="C21" s="70"/>
      <c r="D21" s="8" t="s">
        <v>10</v>
      </c>
      <c r="E21" s="11">
        <f t="shared" ref="E21:E23" si="1">+M21</f>
        <v>2577.3205562675007</v>
      </c>
      <c r="F21" s="11">
        <f t="shared" si="0"/>
        <v>1614.922614505</v>
      </c>
      <c r="G21" s="11">
        <f t="shared" si="0"/>
        <v>1294.1233005841668</v>
      </c>
      <c r="H21" s="11">
        <f t="shared" si="0"/>
        <v>1133.7236436237501</v>
      </c>
      <c r="I21" s="11">
        <f t="shared" si="0"/>
        <v>289.041425</v>
      </c>
      <c r="J21" s="3"/>
      <c r="K21" s="4"/>
      <c r="L21" s="4"/>
      <c r="M21" s="30">
        <f>((+Feuil1!AO84/2)*1.07)*1.03</f>
        <v>2577.3205562675007</v>
      </c>
      <c r="N21" s="30">
        <f>((+Feuil1!AI82/2)*1.07)*1.03</f>
        <v>1614.922614505</v>
      </c>
      <c r="O21" s="30">
        <f>((+Feuil1!AC80/2)*1.07)*1.03</f>
        <v>1294.1233005841668</v>
      </c>
      <c r="P21" s="30">
        <f>((+Feuil1!X78/2)*1.07)*1.03</f>
        <v>1133.7236436237501</v>
      </c>
      <c r="Q21" s="30">
        <f>+Feuil1!X74/2</f>
        <v>289.041425</v>
      </c>
    </row>
    <row r="22" spans="2:17" x14ac:dyDescent="0.25">
      <c r="B22" s="70" t="s">
        <v>7</v>
      </c>
      <c r="C22" s="70"/>
      <c r="D22" s="8" t="s">
        <v>11</v>
      </c>
      <c r="E22" s="11">
        <f t="shared" si="1"/>
        <v>3167.9381504675002</v>
      </c>
      <c r="F22" s="11">
        <f t="shared" si="0"/>
        <v>1981.9998880799999</v>
      </c>
      <c r="G22" s="11">
        <f t="shared" si="0"/>
        <v>1586.6871339508334</v>
      </c>
      <c r="H22" s="11">
        <f t="shared" si="0"/>
        <v>1389.0307568862502</v>
      </c>
      <c r="I22" s="11">
        <f t="shared" si="0"/>
        <v>335.46342500000003</v>
      </c>
      <c r="J22" s="3"/>
      <c r="K22" s="4"/>
      <c r="L22" s="4"/>
      <c r="M22" s="30">
        <f>((+Feuil1!BI95/2)*1.07)*1.03</f>
        <v>3167.9381504675002</v>
      </c>
      <c r="N22" s="30">
        <f>((+Feuil1!BD93/2)*1.07)*1.03</f>
        <v>1981.9998880799999</v>
      </c>
      <c r="O22" s="30">
        <f>((+Feuil1!AY91/2)*1.07)*1.03</f>
        <v>1586.6871339508334</v>
      </c>
      <c r="P22" s="30">
        <f>((+Feuil1!AT89/2)*1.07)*1.03</f>
        <v>1389.0307568862502</v>
      </c>
      <c r="Q22" s="30">
        <f>+Feuil1!AT85/2</f>
        <v>335.46342500000003</v>
      </c>
    </row>
    <row r="23" spans="2:17" x14ac:dyDescent="0.25">
      <c r="B23" s="70" t="s">
        <v>12</v>
      </c>
      <c r="C23" s="70"/>
      <c r="D23" s="8" t="s">
        <v>13</v>
      </c>
      <c r="E23" s="11">
        <f t="shared" si="1"/>
        <v>4652.3484849275001</v>
      </c>
      <c r="F23" s="11">
        <f t="shared" si="0"/>
        <v>2898.0126725949999</v>
      </c>
      <c r="G23" s="11">
        <f t="shared" si="0"/>
        <v>2313.234068484167</v>
      </c>
      <c r="H23" s="11">
        <f t="shared" si="0"/>
        <v>2020.8447664287501</v>
      </c>
      <c r="I23" s="11">
        <f t="shared" si="0"/>
        <v>451.51842500000004</v>
      </c>
      <c r="J23" s="3"/>
      <c r="K23" s="4"/>
      <c r="L23" s="4"/>
      <c r="M23" s="30">
        <f>((+Feuil1!CC145/2)*1.07)*1.03</f>
        <v>4652.3484849275001</v>
      </c>
      <c r="N23" s="30">
        <f>((+Feuil1!BX143/2)*1.07)*1.03</f>
        <v>2898.0126725949999</v>
      </c>
      <c r="O23" s="30">
        <f>((+Feuil1!BS141/2)*1.07)*1.03</f>
        <v>2313.234068484167</v>
      </c>
      <c r="P23" s="30">
        <f>((+Feuil1!BN139/2)*1.07)*1.03</f>
        <v>2020.8447664287501</v>
      </c>
      <c r="Q23" s="30">
        <f>+Feuil1!BN135/2</f>
        <v>451.51842500000004</v>
      </c>
    </row>
    <row r="24" spans="2:17" x14ac:dyDescent="0.25">
      <c r="J24" s="3"/>
    </row>
    <row r="25" spans="2:17" x14ac:dyDescent="0.25">
      <c r="J25" s="3"/>
    </row>
    <row r="26" spans="2:17" x14ac:dyDescent="0.25">
      <c r="B26" s="9"/>
      <c r="C26" s="9"/>
      <c r="D26" s="9"/>
      <c r="E26" s="10"/>
      <c r="F26" s="10"/>
      <c r="G26" s="10"/>
      <c r="H26" s="10"/>
      <c r="I26" s="10"/>
      <c r="J26" s="3"/>
    </row>
    <row r="27" spans="2:17" x14ac:dyDescent="0.25">
      <c r="B27" s="9"/>
      <c r="C27" s="9"/>
      <c r="D27" s="9"/>
      <c r="E27" s="10"/>
      <c r="F27" s="10"/>
      <c r="G27" s="10"/>
      <c r="H27" s="10"/>
      <c r="I27" s="10"/>
      <c r="J27" s="3"/>
    </row>
    <row r="28" spans="2:17" x14ac:dyDescent="0.25">
      <c r="B28" s="9"/>
      <c r="C28" s="9"/>
      <c r="D28" s="9"/>
      <c r="E28" s="10"/>
      <c r="F28" s="10"/>
      <c r="G28" s="10"/>
      <c r="H28" s="10"/>
      <c r="I28" s="10"/>
      <c r="J28" s="3"/>
    </row>
  </sheetData>
  <sheetProtection password="C67A" sheet="1" objects="1" scenarios="1" selectLockedCells="1" selectUnlockedCells="1"/>
  <mergeCells count="8">
    <mergeCell ref="E16:I16"/>
    <mergeCell ref="B22:C22"/>
    <mergeCell ref="B23:C23"/>
    <mergeCell ref="B1:K1"/>
    <mergeCell ref="B20:C20"/>
    <mergeCell ref="B21:C21"/>
    <mergeCell ref="E19:I19"/>
    <mergeCell ref="B14:L14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R133"/>
  <sheetViews>
    <sheetView workbookViewId="0">
      <selection activeCell="F5" sqref="F5"/>
    </sheetView>
  </sheetViews>
  <sheetFormatPr baseColWidth="10" defaultRowHeight="15" x14ac:dyDescent="0.25"/>
  <cols>
    <col min="9" max="9" width="3.85546875" customWidth="1"/>
    <col min="10" max="10" width="12" customWidth="1"/>
    <col min="13" max="13" width="12" customWidth="1"/>
    <col min="14" max="14" width="3.85546875" customWidth="1"/>
    <col min="15" max="15" width="4.85546875" bestFit="1" customWidth="1"/>
    <col min="16" max="16" width="11.85546875" bestFit="1" customWidth="1"/>
    <col min="17" max="17" width="7" bestFit="1" customWidth="1"/>
    <col min="18" max="18" width="11.5703125" bestFit="1" customWidth="1"/>
    <col min="19" max="19" width="8.42578125" bestFit="1" customWidth="1"/>
    <col min="29" max="29" width="23.85546875" customWidth="1"/>
    <col min="30" max="34" width="8" customWidth="1"/>
    <col min="35" max="35" width="10" customWidth="1"/>
    <col min="36" max="36" width="8" style="27" customWidth="1"/>
    <col min="37" max="37" width="9" customWidth="1"/>
    <col min="38" max="38" width="14.85546875" customWidth="1"/>
    <col min="39" max="39" width="21" customWidth="1"/>
    <col min="40" max="40" width="25.7109375" customWidth="1"/>
    <col min="41" max="41" width="22.140625" customWidth="1"/>
    <col min="42" max="42" width="15.28515625" customWidth="1"/>
    <col min="43" max="43" width="16.140625" customWidth="1"/>
    <col min="44" max="44" width="19" customWidth="1"/>
  </cols>
  <sheetData>
    <row r="1" spans="2:44" x14ac:dyDescent="0.25">
      <c r="K1" s="26"/>
      <c r="L1" s="26"/>
      <c r="M1" s="31"/>
      <c r="N1" s="26"/>
      <c r="O1" s="26"/>
      <c r="P1" s="26"/>
      <c r="Q1" s="26"/>
      <c r="R1" s="32"/>
      <c r="X1" s="75" t="s">
        <v>28</v>
      </c>
      <c r="Y1" s="75"/>
      <c r="Z1" s="33" t="s">
        <v>29</v>
      </c>
    </row>
    <row r="2" spans="2:44" ht="18.75" x14ac:dyDescent="0.3">
      <c r="B2" s="34"/>
      <c r="K2" s="26"/>
      <c r="L2" s="26"/>
      <c r="M2" s="31"/>
      <c r="N2" s="26"/>
      <c r="O2" s="26"/>
      <c r="P2" s="26"/>
      <c r="Q2" s="26"/>
      <c r="R2" s="26"/>
      <c r="X2" t="s">
        <v>30</v>
      </c>
      <c r="AC2" t="s">
        <v>31</v>
      </c>
      <c r="AK2" s="27"/>
      <c r="AL2" s="27"/>
      <c r="AM2" s="27"/>
      <c r="AN2" s="27"/>
      <c r="AO2" s="27"/>
      <c r="AP2" s="27"/>
      <c r="AQ2" s="27"/>
      <c r="AR2" s="27"/>
    </row>
    <row r="3" spans="2:44" ht="18.75" x14ac:dyDescent="0.3">
      <c r="B3" s="34"/>
      <c r="K3" s="26"/>
      <c r="L3" s="26"/>
      <c r="M3" s="35"/>
      <c r="N3" s="26"/>
      <c r="O3" s="26"/>
      <c r="P3" s="26"/>
      <c r="Q3" s="26"/>
      <c r="R3" s="26"/>
      <c r="X3" s="33" t="s">
        <v>27</v>
      </c>
      <c r="AC3" t="s">
        <v>32</v>
      </c>
      <c r="AK3" s="27"/>
      <c r="AL3" s="27"/>
      <c r="AM3" s="27"/>
      <c r="AN3" s="27"/>
      <c r="AO3" s="27"/>
      <c r="AP3" s="27"/>
      <c r="AQ3" s="27"/>
      <c r="AR3" s="27"/>
    </row>
    <row r="4" spans="2:44" ht="18.75" x14ac:dyDescent="0.3">
      <c r="B4" s="34"/>
      <c r="K4" s="26"/>
      <c r="L4" s="26"/>
      <c r="M4" s="35"/>
      <c r="N4" s="26"/>
      <c r="O4" s="26"/>
      <c r="P4" s="26"/>
      <c r="Q4" s="26"/>
      <c r="R4" s="35"/>
      <c r="AC4" t="s">
        <v>126</v>
      </c>
      <c r="AK4" s="27"/>
      <c r="AL4" s="27"/>
      <c r="AM4" s="27"/>
      <c r="AN4" s="27"/>
      <c r="AO4" s="27"/>
      <c r="AP4" s="27"/>
      <c r="AQ4" s="27"/>
      <c r="AR4" s="27"/>
    </row>
    <row r="5" spans="2:44" x14ac:dyDescent="0.25">
      <c r="K5" s="26"/>
      <c r="L5" s="26"/>
      <c r="M5" s="35"/>
      <c r="N5" s="26"/>
      <c r="O5" s="26"/>
      <c r="P5" s="26"/>
      <c r="Q5" s="26"/>
      <c r="R5" s="26"/>
      <c r="AC5" t="s">
        <v>127</v>
      </c>
      <c r="AK5" s="27"/>
      <c r="AL5" s="27"/>
      <c r="AM5" s="27"/>
      <c r="AN5" s="27"/>
      <c r="AO5" s="27"/>
      <c r="AP5" s="27"/>
      <c r="AQ5" s="27"/>
      <c r="AR5" s="27"/>
    </row>
    <row r="6" spans="2:44" x14ac:dyDescent="0.25">
      <c r="AC6" t="s">
        <v>33</v>
      </c>
      <c r="AK6" s="27"/>
      <c r="AL6" s="27"/>
      <c r="AM6" s="27"/>
      <c r="AN6" s="27"/>
      <c r="AO6" s="27"/>
      <c r="AP6" s="27"/>
      <c r="AQ6" s="27"/>
      <c r="AR6" s="27"/>
    </row>
    <row r="7" spans="2:44" x14ac:dyDescent="0.25">
      <c r="K7" s="70" t="s">
        <v>35</v>
      </c>
      <c r="L7" s="70"/>
      <c r="M7" s="70"/>
      <c r="N7" s="36"/>
      <c r="O7" s="36"/>
      <c r="P7" s="36"/>
      <c r="Q7" s="36"/>
      <c r="R7" s="36"/>
      <c r="S7" s="36"/>
      <c r="AC7" t="s">
        <v>118</v>
      </c>
      <c r="AK7" s="27"/>
      <c r="AL7" s="27"/>
      <c r="AM7" s="27"/>
      <c r="AN7" s="27"/>
      <c r="AO7" s="27"/>
      <c r="AP7" s="27"/>
      <c r="AQ7" s="27"/>
      <c r="AR7" s="27"/>
    </row>
    <row r="8" spans="2:44" ht="18.75" x14ac:dyDescent="0.3">
      <c r="B8" s="37"/>
      <c r="D8" s="37"/>
      <c r="G8" s="37"/>
      <c r="J8" t="s">
        <v>27</v>
      </c>
      <c r="K8" s="6" t="s">
        <v>37</v>
      </c>
      <c r="L8" s="6" t="s">
        <v>38</v>
      </c>
      <c r="M8" s="6" t="s">
        <v>39</v>
      </c>
      <c r="N8" s="38"/>
      <c r="O8" s="39"/>
      <c r="P8" s="38"/>
      <c r="Q8" s="40"/>
      <c r="R8" s="38"/>
      <c r="S8" s="41"/>
      <c r="AC8" t="s">
        <v>119</v>
      </c>
      <c r="AK8" s="27"/>
      <c r="AL8" s="27"/>
      <c r="AM8" s="27"/>
      <c r="AN8" s="27"/>
      <c r="AO8" s="27"/>
      <c r="AP8" s="27"/>
      <c r="AQ8" s="27"/>
      <c r="AR8" s="27"/>
    </row>
    <row r="9" spans="2:44" ht="18.75" x14ac:dyDescent="0.3">
      <c r="B9" s="37"/>
      <c r="D9" s="37"/>
      <c r="G9" s="34"/>
      <c r="K9" s="6" t="s">
        <v>41</v>
      </c>
      <c r="L9" s="42">
        <f>1/M9</f>
        <v>38.774718883288095</v>
      </c>
      <c r="M9" s="42">
        <f>+AD43</f>
        <v>2.579E-2</v>
      </c>
      <c r="N9" s="41" t="s">
        <v>27</v>
      </c>
      <c r="O9" s="36"/>
      <c r="P9" s="43"/>
      <c r="Q9" s="44"/>
      <c r="R9" s="43"/>
      <c r="S9" s="36"/>
      <c r="AC9" t="s">
        <v>34</v>
      </c>
      <c r="AK9" s="27"/>
      <c r="AL9" s="27"/>
      <c r="AM9" s="27"/>
      <c r="AN9" s="27"/>
      <c r="AO9" s="27"/>
      <c r="AP9" s="27"/>
      <c r="AQ9" s="27"/>
      <c r="AR9" s="27"/>
    </row>
    <row r="10" spans="2:44" ht="18.75" x14ac:dyDescent="0.3">
      <c r="B10" s="37"/>
      <c r="D10" s="34"/>
      <c r="G10" s="34"/>
      <c r="K10" s="6" t="s">
        <v>43</v>
      </c>
      <c r="L10" s="42">
        <f>+AD52</f>
        <v>0.63890000000000002</v>
      </c>
      <c r="M10" s="42">
        <f>1/L10</f>
        <v>1.5651901706057285</v>
      </c>
      <c r="N10" s="41"/>
      <c r="O10" s="36"/>
      <c r="P10" s="43"/>
      <c r="Q10" s="44"/>
      <c r="R10" s="45"/>
      <c r="S10" s="36"/>
      <c r="AC10" t="s">
        <v>120</v>
      </c>
      <c r="AK10" s="27"/>
      <c r="AL10" s="27"/>
      <c r="AM10" s="27"/>
      <c r="AN10" s="27"/>
      <c r="AO10" s="27"/>
      <c r="AP10" s="27"/>
      <c r="AQ10" s="27"/>
      <c r="AR10" s="27"/>
    </row>
    <row r="11" spans="2:44" ht="18.75" x14ac:dyDescent="0.3">
      <c r="B11" s="37"/>
      <c r="D11" s="34"/>
      <c r="K11" s="6" t="s">
        <v>45</v>
      </c>
      <c r="L11" s="42">
        <f>+AD61</f>
        <v>1.0499999999999999E-3</v>
      </c>
      <c r="M11" s="42">
        <f>1/L11</f>
        <v>952.38095238095241</v>
      </c>
      <c r="N11" s="41"/>
      <c r="O11" s="36"/>
      <c r="P11" s="43"/>
      <c r="Q11" s="44"/>
      <c r="R11" s="45"/>
      <c r="S11" s="36"/>
      <c r="AC11" t="s">
        <v>121</v>
      </c>
      <c r="AK11" s="27"/>
      <c r="AL11" s="27"/>
      <c r="AM11" s="27"/>
      <c r="AN11" s="27"/>
      <c r="AO11" s="27"/>
      <c r="AP11" s="27"/>
      <c r="AQ11" s="27"/>
      <c r="AR11" s="27"/>
    </row>
    <row r="12" spans="2:44" ht="18.75" x14ac:dyDescent="0.3">
      <c r="B12" s="37"/>
      <c r="D12" s="34"/>
      <c r="K12" s="6" t="s">
        <v>47</v>
      </c>
      <c r="L12" s="46">
        <f>+AD43</f>
        <v>2.579E-2</v>
      </c>
      <c r="M12" s="42">
        <f>1/L12</f>
        <v>38.774718883288095</v>
      </c>
      <c r="N12" s="41"/>
      <c r="O12" s="36"/>
      <c r="P12" s="43"/>
      <c r="Q12" s="44"/>
      <c r="R12" s="45"/>
      <c r="S12" s="36"/>
      <c r="AA12" t="s">
        <v>27</v>
      </c>
      <c r="AC12" t="s">
        <v>36</v>
      </c>
      <c r="AK12" s="27"/>
      <c r="AL12" s="27"/>
      <c r="AM12" s="27"/>
      <c r="AN12" s="27"/>
      <c r="AO12" s="27"/>
      <c r="AP12" s="27"/>
      <c r="AQ12" s="27"/>
      <c r="AR12" s="27"/>
    </row>
    <row r="13" spans="2:44" ht="18.75" x14ac:dyDescent="0.3">
      <c r="B13" s="37"/>
      <c r="D13" s="34"/>
      <c r="K13" s="6" t="s">
        <v>49</v>
      </c>
      <c r="L13" s="42">
        <f>+AD46</f>
        <v>0.10009999999999999</v>
      </c>
      <c r="M13" s="42">
        <f>1/L13</f>
        <v>9.990009990009991</v>
      </c>
      <c r="N13" s="41"/>
      <c r="O13" s="36"/>
      <c r="P13" s="43"/>
      <c r="Q13" s="44"/>
      <c r="R13" s="45"/>
      <c r="S13" s="36"/>
      <c r="AA13" t="s">
        <v>27</v>
      </c>
      <c r="AC13" t="s">
        <v>40</v>
      </c>
      <c r="AK13" s="27"/>
      <c r="AL13" s="27"/>
      <c r="AM13" s="27"/>
      <c r="AN13" s="27"/>
      <c r="AO13" s="27"/>
      <c r="AP13" s="27"/>
      <c r="AQ13" s="27"/>
      <c r="AR13" s="27"/>
    </row>
    <row r="14" spans="2:44" ht="18.75" x14ac:dyDescent="0.3">
      <c r="B14" s="37"/>
      <c r="D14" s="34"/>
      <c r="K14" s="6" t="s">
        <v>37</v>
      </c>
      <c r="L14" s="6" t="s">
        <v>51</v>
      </c>
      <c r="M14" s="6" t="s">
        <v>52</v>
      </c>
      <c r="P14" s="43"/>
      <c r="Q14" s="1"/>
      <c r="R14" s="47"/>
      <c r="AB14" t="s">
        <v>27</v>
      </c>
      <c r="AC14" t="s">
        <v>42</v>
      </c>
      <c r="AK14" s="27"/>
      <c r="AL14" s="27"/>
      <c r="AM14" s="27"/>
      <c r="AN14" s="27"/>
      <c r="AO14" s="27"/>
      <c r="AP14" s="27"/>
      <c r="AQ14" s="27"/>
      <c r="AR14" s="27"/>
    </row>
    <row r="15" spans="2:44" ht="18.75" x14ac:dyDescent="0.3">
      <c r="B15" s="37"/>
      <c r="D15" s="34"/>
      <c r="K15" s="2"/>
      <c r="L15" s="48">
        <f>+AE61</f>
        <v>1.2199999999999999E-3</v>
      </c>
      <c r="M15" s="49">
        <f>1/L15</f>
        <v>819.67213114754099</v>
      </c>
      <c r="P15" s="50"/>
      <c r="Q15" s="1"/>
      <c r="R15" s="47"/>
      <c r="AC15" t="s">
        <v>44</v>
      </c>
      <c r="AK15" s="27"/>
      <c r="AL15" s="27"/>
      <c r="AM15" s="27"/>
      <c r="AN15" s="27"/>
      <c r="AO15" s="27"/>
      <c r="AP15" s="27"/>
      <c r="AQ15" s="27"/>
      <c r="AR15" s="27"/>
    </row>
    <row r="16" spans="2:44" ht="18.75" x14ac:dyDescent="0.3">
      <c r="B16" s="37"/>
      <c r="D16" s="34"/>
      <c r="J16" s="51"/>
      <c r="L16" t="s">
        <v>27</v>
      </c>
      <c r="O16" s="43"/>
      <c r="P16" s="44"/>
      <c r="Q16" s="52"/>
      <c r="R16" s="47"/>
      <c r="S16" s="53"/>
      <c r="AC16" t="s">
        <v>46</v>
      </c>
      <c r="AK16" s="27"/>
      <c r="AL16" s="27"/>
      <c r="AM16" s="27"/>
      <c r="AN16" s="27"/>
      <c r="AO16" s="27"/>
      <c r="AP16" s="27"/>
      <c r="AQ16" s="27"/>
      <c r="AR16" s="27"/>
    </row>
    <row r="17" spans="2:44" ht="18.75" x14ac:dyDescent="0.3">
      <c r="B17" s="34"/>
      <c r="D17" s="34"/>
      <c r="J17" s="33"/>
      <c r="M17" t="s">
        <v>27</v>
      </c>
      <c r="P17" s="54"/>
      <c r="R17" s="55"/>
      <c r="S17" s="53"/>
      <c r="AC17" t="s">
        <v>61</v>
      </c>
      <c r="AK17" s="27"/>
      <c r="AL17" s="27"/>
      <c r="AM17" s="27"/>
      <c r="AN17" s="27"/>
      <c r="AO17" s="27"/>
      <c r="AP17" s="27"/>
      <c r="AQ17" s="27"/>
      <c r="AR17" s="27"/>
    </row>
    <row r="18" spans="2:44" ht="18.75" x14ac:dyDescent="0.3">
      <c r="B18" s="34"/>
      <c r="D18" s="34"/>
      <c r="S18" s="29"/>
      <c r="AC18" t="s">
        <v>62</v>
      </c>
      <c r="AK18" s="27"/>
      <c r="AL18" s="27"/>
      <c r="AM18" s="27"/>
      <c r="AN18" s="27"/>
      <c r="AO18" s="27"/>
      <c r="AP18" s="27"/>
      <c r="AQ18" s="27"/>
      <c r="AR18" s="27"/>
    </row>
    <row r="19" spans="2:44" ht="18.75" x14ac:dyDescent="0.3">
      <c r="B19" s="34"/>
      <c r="D19" s="34"/>
      <c r="S19" s="56"/>
      <c r="AC19" t="s">
        <v>63</v>
      </c>
      <c r="AK19" s="27"/>
      <c r="AL19" s="27"/>
      <c r="AM19" s="27"/>
      <c r="AN19" s="27"/>
      <c r="AO19" s="27"/>
      <c r="AP19" s="27"/>
      <c r="AQ19" s="27"/>
      <c r="AR19" s="27"/>
    </row>
    <row r="20" spans="2:44" ht="18.75" x14ac:dyDescent="0.3">
      <c r="B20" s="34"/>
      <c r="D20" s="34"/>
      <c r="AC20" t="s">
        <v>48</v>
      </c>
      <c r="AK20" s="27"/>
      <c r="AL20" s="27"/>
      <c r="AM20" s="27"/>
      <c r="AN20" s="27"/>
      <c r="AO20" s="27"/>
      <c r="AP20" s="27"/>
      <c r="AQ20" s="27"/>
      <c r="AR20" s="27"/>
    </row>
    <row r="21" spans="2:44" x14ac:dyDescent="0.25">
      <c r="AC21" t="s">
        <v>50</v>
      </c>
      <c r="AK21" s="27"/>
      <c r="AL21" s="27"/>
      <c r="AM21" s="27"/>
      <c r="AN21" s="27"/>
      <c r="AO21" s="27"/>
      <c r="AP21" s="27"/>
      <c r="AQ21" s="27"/>
      <c r="AR21" s="27"/>
    </row>
    <row r="22" spans="2:44" x14ac:dyDescent="0.25">
      <c r="AC22" t="s">
        <v>53</v>
      </c>
      <c r="AK22" s="27"/>
      <c r="AL22" s="27"/>
      <c r="AM22" s="27"/>
      <c r="AN22" s="27"/>
      <c r="AO22" s="27"/>
      <c r="AP22" s="27"/>
      <c r="AQ22" s="27"/>
      <c r="AR22" s="27"/>
    </row>
    <row r="23" spans="2:44" x14ac:dyDescent="0.25">
      <c r="AC23" t="s">
        <v>54</v>
      </c>
      <c r="AK23" s="27"/>
      <c r="AL23" s="27"/>
      <c r="AM23" s="27"/>
      <c r="AN23" s="27"/>
      <c r="AO23" s="27"/>
      <c r="AP23" s="27"/>
      <c r="AQ23" s="27"/>
      <c r="AR23" s="27"/>
    </row>
    <row r="24" spans="2:44" x14ac:dyDescent="0.25">
      <c r="AC24" t="s">
        <v>64</v>
      </c>
      <c r="AK24" s="27"/>
      <c r="AL24" s="27"/>
      <c r="AM24" s="27"/>
      <c r="AN24" s="27"/>
      <c r="AO24" s="27"/>
      <c r="AP24" s="27"/>
      <c r="AQ24" s="27"/>
      <c r="AR24" s="27"/>
    </row>
    <row r="25" spans="2:44" x14ac:dyDescent="0.25">
      <c r="AC25" t="s">
        <v>65</v>
      </c>
      <c r="AK25" s="27"/>
      <c r="AL25" s="27"/>
      <c r="AM25" s="27"/>
      <c r="AN25" s="27"/>
      <c r="AO25" s="27"/>
      <c r="AP25" s="27"/>
      <c r="AQ25" s="27"/>
      <c r="AR25" s="27"/>
    </row>
    <row r="26" spans="2:44" x14ac:dyDescent="0.25">
      <c r="AC26" s="28" t="s">
        <v>55</v>
      </c>
      <c r="AK26" s="27"/>
      <c r="AL26" s="27"/>
      <c r="AM26" s="27"/>
      <c r="AN26" s="27"/>
      <c r="AO26" s="27"/>
      <c r="AP26" s="27"/>
      <c r="AQ26" s="27"/>
      <c r="AR26" s="27"/>
    </row>
    <row r="27" spans="2:44" x14ac:dyDescent="0.25">
      <c r="AC27" t="s">
        <v>66</v>
      </c>
      <c r="AK27" s="27"/>
      <c r="AL27" s="27"/>
      <c r="AM27" s="27"/>
      <c r="AN27" s="27"/>
      <c r="AO27" s="27"/>
      <c r="AP27" s="27"/>
      <c r="AQ27" s="27"/>
      <c r="AR27" s="27"/>
    </row>
    <row r="28" spans="2:44" x14ac:dyDescent="0.25">
      <c r="AC28" t="s">
        <v>67</v>
      </c>
      <c r="AK28" s="27"/>
      <c r="AL28" s="27"/>
      <c r="AM28" s="27"/>
      <c r="AN28" s="27"/>
      <c r="AO28" s="27"/>
      <c r="AP28" s="27"/>
      <c r="AQ28" s="27"/>
      <c r="AR28" s="27"/>
    </row>
    <row r="29" spans="2:44" x14ac:dyDescent="0.25">
      <c r="AC29" t="s">
        <v>68</v>
      </c>
      <c r="AK29" s="27"/>
      <c r="AL29" s="27"/>
      <c r="AM29" s="27"/>
      <c r="AN29" s="27"/>
      <c r="AO29" s="27"/>
      <c r="AP29" s="27"/>
      <c r="AQ29" s="27"/>
      <c r="AR29" s="27"/>
    </row>
    <row r="30" spans="2:44" x14ac:dyDescent="0.25">
      <c r="AC30" t="s">
        <v>69</v>
      </c>
      <c r="AK30" s="27"/>
      <c r="AL30" s="27"/>
      <c r="AM30" s="27"/>
      <c r="AN30" s="27"/>
      <c r="AO30" s="27"/>
      <c r="AP30" s="27"/>
      <c r="AQ30" s="27"/>
      <c r="AR30" s="27"/>
    </row>
    <row r="31" spans="2:44" x14ac:dyDescent="0.25">
      <c r="AC31" s="28" t="s">
        <v>56</v>
      </c>
      <c r="AK31" s="27"/>
      <c r="AL31" s="27"/>
      <c r="AM31" s="27"/>
      <c r="AN31" s="27"/>
      <c r="AO31" s="27"/>
      <c r="AP31" s="27"/>
      <c r="AQ31" s="27"/>
      <c r="AR31" s="27"/>
    </row>
    <row r="32" spans="2:44" x14ac:dyDescent="0.25">
      <c r="AC32" t="s">
        <v>57</v>
      </c>
      <c r="AK32" s="27"/>
      <c r="AL32" s="27"/>
      <c r="AM32" s="27"/>
      <c r="AN32" s="27"/>
      <c r="AO32" s="27"/>
      <c r="AP32" s="27"/>
      <c r="AQ32" s="27"/>
      <c r="AR32" s="27"/>
    </row>
    <row r="33" spans="26:44" x14ac:dyDescent="0.25">
      <c r="AC33" t="s">
        <v>58</v>
      </c>
      <c r="AK33" s="27"/>
      <c r="AL33" s="27"/>
      <c r="AM33" s="27"/>
      <c r="AN33" s="27"/>
      <c r="AO33" s="27"/>
      <c r="AP33" s="27"/>
      <c r="AQ33" s="27"/>
      <c r="AR33" s="27"/>
    </row>
    <row r="34" spans="26:44" x14ac:dyDescent="0.25">
      <c r="AC34" s="28" t="s">
        <v>59</v>
      </c>
      <c r="AK34" s="27"/>
      <c r="AL34" s="27"/>
      <c r="AM34" s="27"/>
      <c r="AN34" s="27"/>
      <c r="AO34" s="27"/>
      <c r="AP34" s="27"/>
      <c r="AQ34" s="27"/>
      <c r="AR34" s="27"/>
    </row>
    <row r="35" spans="26:44" x14ac:dyDescent="0.25">
      <c r="AC35" t="s">
        <v>60</v>
      </c>
      <c r="AK35" s="27"/>
      <c r="AL35" s="27"/>
      <c r="AM35" s="27"/>
      <c r="AN35" s="27"/>
      <c r="AO35" s="27"/>
      <c r="AP35" s="27"/>
      <c r="AQ35" s="27"/>
      <c r="AR35" s="27"/>
    </row>
    <row r="36" spans="26:44" x14ac:dyDescent="0.25">
      <c r="AC36" t="s">
        <v>70</v>
      </c>
      <c r="AK36" s="27"/>
      <c r="AL36" s="27"/>
      <c r="AM36" s="27"/>
      <c r="AN36" s="27"/>
      <c r="AO36" s="27"/>
      <c r="AP36" s="27"/>
      <c r="AQ36" s="27"/>
      <c r="AR36" s="27"/>
    </row>
    <row r="37" spans="26:44" x14ac:dyDescent="0.25">
      <c r="AC37" t="s">
        <v>71</v>
      </c>
      <c r="AK37" s="57"/>
      <c r="AL37" s="58"/>
      <c r="AM37" s="57"/>
      <c r="AN37" s="57"/>
      <c r="AO37" s="57"/>
      <c r="AP37" s="27"/>
      <c r="AQ37" s="27"/>
      <c r="AR37" s="27"/>
    </row>
    <row r="38" spans="26:44" x14ac:dyDescent="0.25">
      <c r="AC38" t="s">
        <v>72</v>
      </c>
      <c r="AK38" s="27"/>
      <c r="AL38" s="27"/>
      <c r="AM38" s="27"/>
      <c r="AN38" s="27"/>
      <c r="AO38" s="27"/>
      <c r="AP38" s="27"/>
      <c r="AQ38" s="27"/>
      <c r="AR38" s="27"/>
    </row>
    <row r="39" spans="26:44" x14ac:dyDescent="0.25">
      <c r="AC39" t="s">
        <v>128</v>
      </c>
      <c r="AJ39" s="59"/>
      <c r="AK39" s="27"/>
      <c r="AL39" s="27" t="s">
        <v>27</v>
      </c>
      <c r="AM39" s="27"/>
      <c r="AN39" s="27"/>
      <c r="AO39" s="27"/>
      <c r="AP39" s="27"/>
      <c r="AQ39" s="27"/>
      <c r="AR39" s="27"/>
    </row>
    <row r="40" spans="26:44" x14ac:dyDescent="0.25">
      <c r="AC40" s="28" t="s">
        <v>129</v>
      </c>
      <c r="AK40" s="27"/>
      <c r="AL40" s="27"/>
      <c r="AM40" s="27"/>
      <c r="AN40" s="27"/>
      <c r="AO40" s="27"/>
      <c r="AP40" s="27"/>
      <c r="AQ40" s="27"/>
      <c r="AR40" s="27"/>
    </row>
    <row r="41" spans="26:44" x14ac:dyDescent="0.25">
      <c r="Z41" t="s">
        <v>27</v>
      </c>
      <c r="AC41" t="s">
        <v>188</v>
      </c>
      <c r="AK41" s="27"/>
      <c r="AL41" s="27"/>
      <c r="AM41" s="27"/>
      <c r="AN41" s="27"/>
      <c r="AO41" s="27"/>
      <c r="AP41" s="27"/>
      <c r="AQ41" s="27"/>
      <c r="AR41" s="27"/>
    </row>
    <row r="42" spans="26:44" x14ac:dyDescent="0.25">
      <c r="AD42" t="s">
        <v>73</v>
      </c>
      <c r="AE42" t="s">
        <v>41</v>
      </c>
      <c r="AF42" t="s">
        <v>43</v>
      </c>
      <c r="AG42" t="s">
        <v>74</v>
      </c>
      <c r="AH42" t="s">
        <v>75</v>
      </c>
      <c r="AI42" t="s">
        <v>76</v>
      </c>
      <c r="AJ42" s="27" t="s">
        <v>77</v>
      </c>
      <c r="AK42" s="27" t="s">
        <v>49</v>
      </c>
      <c r="AL42" s="27"/>
      <c r="AM42" s="27"/>
      <c r="AN42" s="27"/>
      <c r="AO42" s="27"/>
      <c r="AP42" s="27"/>
      <c r="AQ42" s="27"/>
      <c r="AR42" s="27"/>
    </row>
    <row r="43" spans="26:44" x14ac:dyDescent="0.25">
      <c r="AC43" t="s">
        <v>78</v>
      </c>
      <c r="AD43">
        <v>2.579E-2</v>
      </c>
      <c r="AE43">
        <v>3.0009999999999998E-2</v>
      </c>
      <c r="AF43">
        <v>2.7529999999999999E-2</v>
      </c>
      <c r="AG43">
        <v>2.1760000000000002E-2</v>
      </c>
      <c r="AH43">
        <v>3.7039999999999997E-2</v>
      </c>
      <c r="AI43">
        <v>3.4233099999999999</v>
      </c>
      <c r="AJ43" s="27">
        <v>4.0070000000000001E-2</v>
      </c>
      <c r="AK43" s="27">
        <v>0.23333000000000001</v>
      </c>
      <c r="AL43" s="27"/>
      <c r="AM43" s="27"/>
      <c r="AN43" s="27"/>
      <c r="AO43" s="27"/>
      <c r="AP43" s="27"/>
      <c r="AQ43" s="27"/>
      <c r="AR43" s="27"/>
    </row>
    <row r="44" spans="26:44" x14ac:dyDescent="0.25">
      <c r="AC44" t="s">
        <v>79</v>
      </c>
      <c r="AD44">
        <v>0.13439999999999999</v>
      </c>
      <c r="AE44">
        <v>0.15640999999999999</v>
      </c>
      <c r="AF44">
        <v>0.14349000000000001</v>
      </c>
      <c r="AG44">
        <v>0.11343</v>
      </c>
      <c r="AH44">
        <v>0.19306000000000001</v>
      </c>
      <c r="AI44">
        <v>17.841650000000001</v>
      </c>
      <c r="AJ44" s="27">
        <v>0.20885999999999999</v>
      </c>
      <c r="AK44" s="27">
        <v>1.21607</v>
      </c>
      <c r="AL44" s="27"/>
      <c r="AM44" s="27"/>
      <c r="AN44" s="27"/>
      <c r="AO44" s="27"/>
      <c r="AP44" s="27"/>
      <c r="AQ44" s="27"/>
      <c r="AR44" s="27"/>
    </row>
    <row r="45" spans="26:44" x14ac:dyDescent="0.25">
      <c r="AC45" t="s">
        <v>80</v>
      </c>
      <c r="AD45">
        <v>0.10296</v>
      </c>
      <c r="AE45">
        <v>0.11983000000000001</v>
      </c>
      <c r="AF45">
        <v>0.10993</v>
      </c>
      <c r="AG45">
        <v>8.6900000000000005E-2</v>
      </c>
      <c r="AH45">
        <v>0.14791000000000001</v>
      </c>
      <c r="AI45">
        <v>13.66877</v>
      </c>
      <c r="AJ45" s="27">
        <v>0.16001000000000001</v>
      </c>
      <c r="AK45" s="27">
        <v>0.93164999999999998</v>
      </c>
      <c r="AL45" s="27"/>
      <c r="AM45" s="27"/>
      <c r="AN45" s="27"/>
      <c r="AO45" s="27"/>
      <c r="AP45" s="27"/>
      <c r="AQ45" s="27"/>
      <c r="AR45" s="27"/>
    </row>
    <row r="46" spans="26:44" x14ac:dyDescent="0.25">
      <c r="AC46" t="s">
        <v>81</v>
      </c>
      <c r="AD46">
        <v>0.10009999999999999</v>
      </c>
      <c r="AE46">
        <v>0.11649</v>
      </c>
      <c r="AF46">
        <v>0.10687000000000001</v>
      </c>
      <c r="AG46">
        <v>8.448E-2</v>
      </c>
      <c r="AH46">
        <v>0.14379</v>
      </c>
      <c r="AI46">
        <v>13.288270000000001</v>
      </c>
      <c r="AJ46" s="27">
        <v>0.15556</v>
      </c>
      <c r="AK46" s="27">
        <v>0.90571999999999997</v>
      </c>
      <c r="AL46" s="27"/>
      <c r="AM46" s="27"/>
      <c r="AN46" s="27"/>
      <c r="AO46" s="27"/>
      <c r="AP46" s="27"/>
      <c r="AQ46" s="27"/>
      <c r="AR46" s="27"/>
    </row>
    <row r="47" spans="26:44" x14ac:dyDescent="0.25">
      <c r="AC47" t="s">
        <v>82</v>
      </c>
      <c r="AD47">
        <v>3.9019999999999999E-2</v>
      </c>
      <c r="AE47">
        <v>4.5409999999999999E-2</v>
      </c>
      <c r="AF47">
        <v>4.1660000000000003E-2</v>
      </c>
      <c r="AG47">
        <v>3.2939999999999997E-2</v>
      </c>
      <c r="AH47">
        <v>5.6059999999999999E-2</v>
      </c>
      <c r="AI47">
        <v>5.1803299999999997</v>
      </c>
      <c r="AJ47" s="27">
        <v>6.0639999999999999E-2</v>
      </c>
      <c r="AK47" s="27">
        <v>0.35309000000000001</v>
      </c>
      <c r="AL47" s="27"/>
      <c r="AM47" s="27"/>
      <c r="AN47" s="27"/>
      <c r="AO47" s="27"/>
      <c r="AP47" s="27"/>
      <c r="AQ47" s="27"/>
      <c r="AR47" s="27"/>
    </row>
    <row r="48" spans="26:44" x14ac:dyDescent="0.25">
      <c r="AC48" t="s">
        <v>83</v>
      </c>
      <c r="AD48">
        <v>0.85926999999999998</v>
      </c>
      <c r="AE48">
        <v>1</v>
      </c>
      <c r="AF48">
        <v>0.91737999999999997</v>
      </c>
      <c r="AG48">
        <v>0.72524999999999995</v>
      </c>
      <c r="AH48">
        <v>1.23434</v>
      </c>
      <c r="AI48">
        <v>114.06961</v>
      </c>
      <c r="AJ48" s="27">
        <v>1.3352900000000001</v>
      </c>
      <c r="AK48" s="27">
        <v>7.7748699999999999</v>
      </c>
      <c r="AL48" s="27"/>
      <c r="AM48" s="27"/>
      <c r="AN48" s="27"/>
      <c r="AO48" s="27"/>
      <c r="AP48" s="27"/>
      <c r="AQ48" s="27"/>
      <c r="AR48" s="27"/>
    </row>
    <row r="49" spans="29:44" x14ac:dyDescent="0.25">
      <c r="AC49" s="28" t="s">
        <v>84</v>
      </c>
      <c r="AD49">
        <v>0.64349000000000001</v>
      </c>
      <c r="AE49">
        <v>0.74890000000000001</v>
      </c>
      <c r="AF49">
        <v>0.68701000000000001</v>
      </c>
      <c r="AG49">
        <v>0.54312000000000005</v>
      </c>
      <c r="AH49">
        <v>0.92437999999999998</v>
      </c>
      <c r="AI49">
        <v>85.424400000000006</v>
      </c>
      <c r="AJ49" s="27">
        <v>1</v>
      </c>
      <c r="AK49" s="27">
        <v>5.8224400000000003</v>
      </c>
      <c r="AL49" s="27"/>
      <c r="AM49" s="27"/>
      <c r="AN49" s="27"/>
      <c r="AO49" s="27"/>
      <c r="AP49" s="27"/>
      <c r="AQ49" s="27"/>
      <c r="AR49" s="27"/>
    </row>
    <row r="50" spans="29:44" x14ac:dyDescent="0.25">
      <c r="AC50" t="s">
        <v>85</v>
      </c>
      <c r="AD50">
        <v>0.69613000000000003</v>
      </c>
      <c r="AE50">
        <v>0.81015000000000004</v>
      </c>
      <c r="AF50">
        <v>0.74321000000000004</v>
      </c>
      <c r="AG50">
        <v>0.58755000000000002</v>
      </c>
      <c r="AH50">
        <v>1</v>
      </c>
      <c r="AI50">
        <v>92.412890000000004</v>
      </c>
      <c r="AJ50" s="27">
        <v>1.0818099999999999</v>
      </c>
      <c r="AK50" s="27">
        <v>6.2987700000000002</v>
      </c>
      <c r="AL50" s="27"/>
      <c r="AM50" s="27"/>
      <c r="AN50" s="27"/>
      <c r="AO50" s="27"/>
      <c r="AP50" s="27"/>
      <c r="AQ50" s="27"/>
      <c r="AR50" s="27"/>
    </row>
    <row r="51" spans="29:44" x14ac:dyDescent="0.25">
      <c r="AC51" t="s">
        <v>86</v>
      </c>
      <c r="AD51">
        <v>0.11051999999999999</v>
      </c>
      <c r="AE51">
        <v>0.12862000000000001</v>
      </c>
      <c r="AF51">
        <v>0.11799</v>
      </c>
      <c r="AG51">
        <v>9.3280000000000002E-2</v>
      </c>
      <c r="AH51">
        <v>0.15876000000000001</v>
      </c>
      <c r="AI51">
        <v>14.671569999999999</v>
      </c>
      <c r="AJ51" s="27">
        <v>0.17175000000000001</v>
      </c>
      <c r="AK51" s="27">
        <v>1</v>
      </c>
      <c r="AL51" s="27"/>
      <c r="AM51" s="27"/>
      <c r="AN51" s="27"/>
      <c r="AO51" s="27"/>
      <c r="AP51" s="27"/>
      <c r="AQ51" s="27"/>
      <c r="AR51" s="27"/>
    </row>
    <row r="52" spans="29:44" x14ac:dyDescent="0.25">
      <c r="AC52" t="s">
        <v>87</v>
      </c>
      <c r="AD52">
        <v>0.63890000000000002</v>
      </c>
      <c r="AE52">
        <v>0.74353999999999998</v>
      </c>
      <c r="AF52">
        <v>0.68210999999999999</v>
      </c>
      <c r="AG52">
        <v>0.53924000000000005</v>
      </c>
      <c r="AH52">
        <v>0.91778999999999999</v>
      </c>
      <c r="AI52">
        <v>84.815309999999997</v>
      </c>
      <c r="AJ52" s="27">
        <v>0.99287000000000003</v>
      </c>
      <c r="AK52" s="27">
        <v>5.7809299999999997</v>
      </c>
      <c r="AL52" s="27"/>
      <c r="AM52" s="27"/>
      <c r="AN52" s="27"/>
      <c r="AO52" s="27"/>
      <c r="AP52" s="27"/>
      <c r="AQ52" s="27"/>
      <c r="AR52" s="27"/>
    </row>
    <row r="53" spans="29:44" x14ac:dyDescent="0.25">
      <c r="AC53" t="s">
        <v>88</v>
      </c>
      <c r="AD53">
        <v>0.61650000000000005</v>
      </c>
      <c r="AE53">
        <v>0.71748000000000001</v>
      </c>
      <c r="AF53">
        <v>0.65819000000000005</v>
      </c>
      <c r="AG53">
        <v>0.52034000000000002</v>
      </c>
      <c r="AH53">
        <v>0.88561000000000001</v>
      </c>
      <c r="AI53">
        <v>81.841920000000002</v>
      </c>
      <c r="AJ53" s="27">
        <v>0.95806000000000002</v>
      </c>
      <c r="AK53" s="27">
        <v>5.5782600000000002</v>
      </c>
      <c r="AL53" s="27"/>
      <c r="AM53" s="27"/>
      <c r="AN53" s="27"/>
      <c r="AO53" s="27"/>
      <c r="AP53" s="27"/>
      <c r="AQ53" s="27"/>
      <c r="AR53" s="27"/>
    </row>
    <row r="54" spans="29:44" x14ac:dyDescent="0.25">
      <c r="AC54" t="s">
        <v>89</v>
      </c>
      <c r="AD54">
        <v>3.0839999999999999E-2</v>
      </c>
      <c r="AE54">
        <v>3.5889999999999998E-2</v>
      </c>
      <c r="AF54">
        <v>3.2919999999999998E-2</v>
      </c>
      <c r="AG54">
        <v>2.6030000000000001E-2</v>
      </c>
      <c r="AH54">
        <v>4.4299999999999999E-2</v>
      </c>
      <c r="AI54">
        <v>4.0936199999999996</v>
      </c>
      <c r="AJ54" s="27">
        <v>4.7919999999999997E-2</v>
      </c>
      <c r="AK54" s="27">
        <v>0.27901999999999999</v>
      </c>
      <c r="AL54" s="27"/>
      <c r="AM54" s="27"/>
      <c r="AN54" s="27"/>
      <c r="AO54" s="27"/>
      <c r="AP54" s="27"/>
      <c r="AQ54" s="27"/>
      <c r="AR54" s="27"/>
    </row>
    <row r="55" spans="29:44" x14ac:dyDescent="0.25">
      <c r="AC55" t="s">
        <v>90</v>
      </c>
      <c r="AD55">
        <v>1</v>
      </c>
      <c r="AE55">
        <v>1.1637900000000001</v>
      </c>
      <c r="AF55">
        <v>1.0676300000000001</v>
      </c>
      <c r="AG55">
        <v>0.84401999999999999</v>
      </c>
      <c r="AH55">
        <v>1.43652</v>
      </c>
      <c r="AI55">
        <v>132.7525</v>
      </c>
      <c r="AJ55" s="27">
        <v>1.5540400000000001</v>
      </c>
      <c r="AK55" s="27">
        <v>9.0482800000000001</v>
      </c>
      <c r="AL55" s="27"/>
      <c r="AM55" s="27"/>
      <c r="AN55" s="27"/>
      <c r="AO55" s="27"/>
      <c r="AP55" s="27"/>
      <c r="AQ55" s="27"/>
      <c r="AR55" s="27"/>
    </row>
    <row r="56" spans="29:44" x14ac:dyDescent="0.25">
      <c r="AC56" t="s">
        <v>91</v>
      </c>
      <c r="AD56">
        <v>2.7499999999999998E-3</v>
      </c>
      <c r="AE56">
        <v>3.2000000000000002E-3</v>
      </c>
      <c r="AF56">
        <v>2.9399999999999999E-3</v>
      </c>
      <c r="AG56">
        <v>2.32E-3</v>
      </c>
      <c r="AH56">
        <v>3.9500000000000004E-3</v>
      </c>
      <c r="AI56">
        <v>0.36516999999999999</v>
      </c>
      <c r="AJ56" s="27">
        <v>4.2700000000000004E-3</v>
      </c>
      <c r="AK56" s="27">
        <v>2.4889999999999999E-2</v>
      </c>
      <c r="AL56" s="27"/>
      <c r="AM56" s="27"/>
      <c r="AN56" s="27"/>
      <c r="AO56" s="27"/>
      <c r="AP56" s="27"/>
      <c r="AQ56" s="27"/>
      <c r="AR56" s="27"/>
    </row>
    <row r="57" spans="29:44" x14ac:dyDescent="0.25">
      <c r="AC57" t="s">
        <v>92</v>
      </c>
      <c r="AD57">
        <v>0.93664999999999998</v>
      </c>
      <c r="AE57">
        <v>1.0900700000000001</v>
      </c>
      <c r="AF57">
        <v>1</v>
      </c>
      <c r="AG57">
        <v>0.79054999999999997</v>
      </c>
      <c r="AH57">
        <v>1.34552</v>
      </c>
      <c r="AI57">
        <v>124.34317</v>
      </c>
      <c r="AJ57" s="27">
        <v>1.4555899999999999</v>
      </c>
      <c r="AK57" s="27">
        <v>8.4751100000000008</v>
      </c>
      <c r="AL57" s="27"/>
      <c r="AM57" s="27"/>
      <c r="AN57" s="27"/>
      <c r="AO57" s="27"/>
      <c r="AP57" s="27"/>
      <c r="AQ57" s="27"/>
      <c r="AR57" s="27"/>
    </row>
    <row r="58" spans="29:44" x14ac:dyDescent="0.25">
      <c r="AC58" t="s">
        <v>93</v>
      </c>
      <c r="AD58">
        <v>8.9459999999999998E-2</v>
      </c>
      <c r="AE58">
        <v>0.10412</v>
      </c>
      <c r="AF58">
        <v>9.5509999999999998E-2</v>
      </c>
      <c r="AG58">
        <v>7.5509999999999994E-2</v>
      </c>
      <c r="AH58">
        <v>0.12852</v>
      </c>
      <c r="AI58">
        <v>11.876609999999999</v>
      </c>
      <c r="AJ58" s="27">
        <v>0.13902999999999999</v>
      </c>
      <c r="AK58" s="27">
        <v>0.8095</v>
      </c>
      <c r="AL58" s="27"/>
      <c r="AM58" s="27"/>
      <c r="AN58" s="27"/>
      <c r="AO58" s="27"/>
      <c r="AP58" s="27"/>
      <c r="AQ58" s="27"/>
      <c r="AR58" s="27"/>
    </row>
    <row r="59" spans="29:44" x14ac:dyDescent="0.25">
      <c r="AC59" t="s">
        <v>94</v>
      </c>
      <c r="AD59">
        <v>1.1848099999999999</v>
      </c>
      <c r="AE59">
        <v>1.3788400000000001</v>
      </c>
      <c r="AF59">
        <v>1.2649300000000001</v>
      </c>
      <c r="AG59">
        <v>1</v>
      </c>
      <c r="AH59">
        <v>1.7019899999999999</v>
      </c>
      <c r="AI59">
        <v>157.28595999999999</v>
      </c>
      <c r="AJ59" s="27">
        <v>1.8412299999999999</v>
      </c>
      <c r="AK59" s="27">
        <v>10.720459999999999</v>
      </c>
      <c r="AL59" s="27"/>
      <c r="AM59" s="27"/>
      <c r="AN59" s="27"/>
      <c r="AO59" s="27"/>
      <c r="AP59" s="27"/>
      <c r="AQ59" s="27"/>
      <c r="AR59" s="27"/>
    </row>
    <row r="60" spans="29:44" x14ac:dyDescent="0.25">
      <c r="AC60" t="s">
        <v>95</v>
      </c>
      <c r="AD60">
        <v>0.26776</v>
      </c>
      <c r="AE60">
        <v>0.31162000000000001</v>
      </c>
      <c r="AF60">
        <v>0.28587000000000001</v>
      </c>
      <c r="AG60">
        <v>0.22600000000000001</v>
      </c>
      <c r="AH60">
        <v>0.38464999999999999</v>
      </c>
      <c r="AI60">
        <v>35.546169999999996</v>
      </c>
      <c r="AJ60" s="27">
        <v>0.41610999999999998</v>
      </c>
      <c r="AK60" s="27">
        <v>2.42279</v>
      </c>
      <c r="AL60" s="27"/>
      <c r="AM60" s="27"/>
      <c r="AN60" s="27"/>
      <c r="AO60" s="27"/>
      <c r="AP60" s="27"/>
      <c r="AQ60" s="27"/>
      <c r="AR60" s="27"/>
    </row>
    <row r="61" spans="29:44" x14ac:dyDescent="0.25">
      <c r="AC61" t="s">
        <v>96</v>
      </c>
      <c r="AD61">
        <v>1.0499999999999999E-3</v>
      </c>
      <c r="AE61">
        <v>1.2199999999999999E-3</v>
      </c>
      <c r="AF61">
        <v>1.1199999999999999E-3</v>
      </c>
      <c r="AG61">
        <v>8.8999999999999995E-4</v>
      </c>
      <c r="AH61">
        <v>1.5100000000000001E-3</v>
      </c>
      <c r="AI61">
        <v>0.13938999999999999</v>
      </c>
      <c r="AJ61" s="27">
        <v>1.6299999999999999E-3</v>
      </c>
      <c r="AK61" s="27">
        <v>9.4999999999999998E-3</v>
      </c>
      <c r="AL61" s="27"/>
      <c r="AM61" s="27"/>
      <c r="AN61" s="27"/>
      <c r="AO61" s="27"/>
      <c r="AP61" s="27"/>
      <c r="AQ61" s="27"/>
      <c r="AR61" s="27"/>
    </row>
    <row r="62" spans="29:44" x14ac:dyDescent="0.25">
      <c r="AC62" t="s">
        <v>97</v>
      </c>
      <c r="AD62">
        <v>4.2389999999999997E-2</v>
      </c>
      <c r="AE62">
        <v>4.9340000000000002E-2</v>
      </c>
      <c r="AF62">
        <v>4.5260000000000002E-2</v>
      </c>
      <c r="AG62">
        <v>3.5779999999999999E-2</v>
      </c>
      <c r="AH62">
        <v>6.0900000000000003E-2</v>
      </c>
      <c r="AI62">
        <v>5.6276599999999997</v>
      </c>
      <c r="AJ62" s="27">
        <v>6.5879999999999994E-2</v>
      </c>
      <c r="AK62" s="27">
        <v>0.38357999999999998</v>
      </c>
      <c r="AL62" s="27"/>
      <c r="AM62" s="27"/>
      <c r="AN62" s="27"/>
      <c r="AO62" s="27"/>
      <c r="AP62" s="27"/>
      <c r="AQ62" s="27"/>
      <c r="AR62" s="27"/>
    </row>
    <row r="63" spans="29:44" x14ac:dyDescent="0.25">
      <c r="AC63" t="s">
        <v>98</v>
      </c>
      <c r="AD63">
        <v>1.6920000000000001E-2</v>
      </c>
      <c r="AE63">
        <v>1.9689999999999999E-2</v>
      </c>
      <c r="AF63">
        <v>1.806E-2</v>
      </c>
      <c r="AG63">
        <v>1.4279999999999999E-2</v>
      </c>
      <c r="AH63">
        <v>2.4299999999999999E-2</v>
      </c>
      <c r="AI63">
        <v>2.2459699999999998</v>
      </c>
      <c r="AJ63" s="27">
        <v>2.6290000000000001E-2</v>
      </c>
      <c r="AK63" s="27">
        <v>0.15307999999999999</v>
      </c>
      <c r="AL63" s="27"/>
      <c r="AM63" s="27"/>
      <c r="AN63" s="27"/>
      <c r="AO63" s="27"/>
      <c r="AP63" s="27"/>
      <c r="AQ63" s="27"/>
      <c r="AR63" s="27"/>
    </row>
    <row r="64" spans="29:44" x14ac:dyDescent="0.25">
      <c r="AC64" t="s">
        <v>99</v>
      </c>
      <c r="AD64">
        <v>5.8639999999999998E-2</v>
      </c>
      <c r="AE64">
        <v>6.8250000000000005E-2</v>
      </c>
      <c r="AF64">
        <v>6.2609999999999999E-2</v>
      </c>
      <c r="AG64">
        <v>4.9489999999999999E-2</v>
      </c>
      <c r="AH64">
        <v>8.4239999999999995E-2</v>
      </c>
      <c r="AI64">
        <v>7.7846900000000003</v>
      </c>
      <c r="AJ64" s="27">
        <v>9.1130000000000003E-2</v>
      </c>
      <c r="AK64" s="27">
        <v>0.53059999999999996</v>
      </c>
      <c r="AL64" s="27"/>
      <c r="AM64" s="27"/>
      <c r="AN64" s="27"/>
      <c r="AO64" s="27"/>
      <c r="AP64" s="27"/>
      <c r="AQ64" s="27"/>
      <c r="AR64" s="27"/>
    </row>
    <row r="65" spans="29:44" x14ac:dyDescent="0.25">
      <c r="AC65" t="s">
        <v>100</v>
      </c>
      <c r="AD65">
        <v>0.15179999999999999</v>
      </c>
      <c r="AE65">
        <v>0.17666000000000001</v>
      </c>
      <c r="AF65">
        <v>0.16206999999999999</v>
      </c>
      <c r="AG65">
        <v>0.12812000000000001</v>
      </c>
      <c r="AH65">
        <v>0.21806</v>
      </c>
      <c r="AI65">
        <v>20.151789999999998</v>
      </c>
      <c r="AJ65" s="27">
        <v>0.2359</v>
      </c>
      <c r="AK65" s="27">
        <v>1.3735299999999999</v>
      </c>
      <c r="AL65" s="27"/>
      <c r="AM65" s="27"/>
      <c r="AN65" s="27"/>
      <c r="AO65" s="27"/>
      <c r="AP65" s="27"/>
      <c r="AQ65" s="27"/>
      <c r="AR65" s="27"/>
    </row>
    <row r="66" spans="29:44" x14ac:dyDescent="0.25">
      <c r="AC66" t="s">
        <v>101</v>
      </c>
      <c r="AD66">
        <v>0.13442000000000001</v>
      </c>
      <c r="AE66">
        <v>0.15644</v>
      </c>
      <c r="AF66">
        <v>0.14352000000000001</v>
      </c>
      <c r="AG66">
        <v>0.11346000000000001</v>
      </c>
      <c r="AH66">
        <v>0.19309999999999999</v>
      </c>
      <c r="AI66">
        <v>17.84524</v>
      </c>
      <c r="AJ66" s="27">
        <v>0.2089</v>
      </c>
      <c r="AK66" s="27">
        <v>1.21631</v>
      </c>
      <c r="AL66" s="27"/>
      <c r="AM66" s="27"/>
      <c r="AN66" s="27"/>
      <c r="AO66" s="27"/>
      <c r="AP66" s="27"/>
      <c r="AQ66" s="27"/>
      <c r="AR66" s="27"/>
    </row>
    <row r="67" spans="29:44" x14ac:dyDescent="0.25">
      <c r="AC67" t="s">
        <v>102</v>
      </c>
      <c r="AD67">
        <v>0.20660999999999999</v>
      </c>
      <c r="AE67">
        <v>0.24045</v>
      </c>
      <c r="AF67">
        <v>0.22058</v>
      </c>
      <c r="AG67">
        <v>0.17438000000000001</v>
      </c>
      <c r="AH67">
        <v>0.29680000000000001</v>
      </c>
      <c r="AI67">
        <v>27.4282</v>
      </c>
      <c r="AJ67" s="27">
        <v>0.32107999999999998</v>
      </c>
      <c r="AK67" s="27">
        <v>1.86948</v>
      </c>
      <c r="AL67" s="27"/>
      <c r="AM67" s="27"/>
      <c r="AN67" s="27"/>
      <c r="AO67" s="27"/>
      <c r="AP67" s="27"/>
      <c r="AQ67" s="27"/>
      <c r="AR67" s="27"/>
    </row>
    <row r="68" spans="29:44" x14ac:dyDescent="0.25">
      <c r="AC68" t="s">
        <v>103</v>
      </c>
      <c r="AD68">
        <v>1.2109999999999999E-2</v>
      </c>
      <c r="AE68">
        <v>1.409E-2</v>
      </c>
      <c r="AF68">
        <v>1.2930000000000001E-2</v>
      </c>
      <c r="AG68">
        <v>1.022E-2</v>
      </c>
      <c r="AH68">
        <v>1.7389999999999999E-2</v>
      </c>
      <c r="AI68">
        <v>1.60714</v>
      </c>
      <c r="AJ68" s="27">
        <v>1.881E-2</v>
      </c>
      <c r="AK68">
        <v>0.10954</v>
      </c>
    </row>
    <row r="69" spans="29:44" x14ac:dyDescent="0.25">
      <c r="AC69" t="s">
        <v>104</v>
      </c>
      <c r="AD69">
        <v>1.149E-2</v>
      </c>
      <c r="AE69">
        <v>1.337E-2</v>
      </c>
      <c r="AF69">
        <v>1.227E-2</v>
      </c>
      <c r="AG69">
        <v>9.7000000000000003E-3</v>
      </c>
      <c r="AH69">
        <v>1.651E-2</v>
      </c>
      <c r="AI69">
        <v>1.5255799999999999</v>
      </c>
      <c r="AJ69" s="27">
        <v>1.7860000000000001E-2</v>
      </c>
      <c r="AK69">
        <v>0.10398</v>
      </c>
    </row>
    <row r="70" spans="29:44" x14ac:dyDescent="0.25">
      <c r="AC70" t="s">
        <v>105</v>
      </c>
      <c r="AD70">
        <v>4.9500000000000004E-3</v>
      </c>
      <c r="AE70">
        <v>5.7600000000000004E-3</v>
      </c>
      <c r="AF70">
        <v>5.28E-3</v>
      </c>
      <c r="AG70">
        <v>4.1799999999999997E-3</v>
      </c>
      <c r="AH70">
        <v>7.11E-3</v>
      </c>
      <c r="AI70">
        <v>0.65695999999999999</v>
      </c>
      <c r="AJ70" s="27">
        <v>7.6899999999999998E-3</v>
      </c>
      <c r="AK70">
        <v>4.478E-2</v>
      </c>
    </row>
    <row r="71" spans="29:44" x14ac:dyDescent="0.25">
      <c r="AC71" t="s">
        <v>106</v>
      </c>
      <c r="AD71">
        <v>6.0000000000000002E-5</v>
      </c>
      <c r="AE71">
        <v>6.9999999999999994E-5</v>
      </c>
      <c r="AF71">
        <v>6.0000000000000002E-5</v>
      </c>
      <c r="AG71">
        <v>5.0000000000000002E-5</v>
      </c>
      <c r="AH71">
        <v>9.0000000000000006E-5</v>
      </c>
      <c r="AI71">
        <v>8.0700000000000008E-3</v>
      </c>
      <c r="AJ71" s="27">
        <v>9.0000000000000006E-5</v>
      </c>
      <c r="AK71">
        <v>5.5000000000000003E-4</v>
      </c>
    </row>
    <row r="72" spans="29:44" x14ac:dyDescent="0.25">
      <c r="AC72" t="s">
        <v>107</v>
      </c>
      <c r="AD72">
        <v>7.2999999999999996E-4</v>
      </c>
      <c r="AE72">
        <v>8.4999999999999995E-4</v>
      </c>
      <c r="AF72">
        <v>7.7999999999999999E-4</v>
      </c>
      <c r="AG72">
        <v>6.2E-4</v>
      </c>
      <c r="AH72">
        <v>1.0499999999999999E-3</v>
      </c>
      <c r="AI72">
        <v>9.6960000000000005E-2</v>
      </c>
      <c r="AJ72" s="27">
        <v>1.14E-3</v>
      </c>
      <c r="AK72">
        <v>6.6100000000000004E-3</v>
      </c>
    </row>
    <row r="73" spans="29:44" x14ac:dyDescent="0.25">
      <c r="AC73" t="s">
        <v>108</v>
      </c>
      <c r="AD73">
        <v>7.5300000000000002E-3</v>
      </c>
      <c r="AE73">
        <v>8.77E-3</v>
      </c>
      <c r="AF73">
        <v>8.0400000000000003E-3</v>
      </c>
      <c r="AG73">
        <v>6.3600000000000002E-3</v>
      </c>
      <c r="AH73">
        <v>1.082E-2</v>
      </c>
      <c r="AI73">
        <v>1</v>
      </c>
      <c r="AJ73" s="27">
        <v>1.171E-2</v>
      </c>
      <c r="AK73" s="27">
        <v>6.8159999999999998E-2</v>
      </c>
    </row>
    <row r="74" spans="29:44" x14ac:dyDescent="0.25">
      <c r="AC74" t="s">
        <v>109</v>
      </c>
      <c r="AD74">
        <v>0.21743999999999999</v>
      </c>
      <c r="AE74">
        <v>0.25305</v>
      </c>
      <c r="AF74">
        <v>0.23214000000000001</v>
      </c>
      <c r="AG74">
        <v>0.18351999999999999</v>
      </c>
      <c r="AH74">
        <v>0.31235000000000002</v>
      </c>
      <c r="AI74">
        <v>28.865290000000002</v>
      </c>
      <c r="AJ74" s="27">
        <v>0.33789999999999998</v>
      </c>
      <c r="AK74" s="27">
        <v>1.96743</v>
      </c>
    </row>
    <row r="75" spans="29:44" x14ac:dyDescent="0.25">
      <c r="AC75" t="s">
        <v>298</v>
      </c>
      <c r="AK75" s="27"/>
    </row>
    <row r="76" spans="29:44" x14ac:dyDescent="0.25">
      <c r="AC76" t="s">
        <v>110</v>
      </c>
      <c r="AK76" s="27"/>
    </row>
    <row r="77" spans="29:44" x14ac:dyDescent="0.25">
      <c r="AC77" t="s">
        <v>111</v>
      </c>
      <c r="AK77" s="27"/>
    </row>
    <row r="78" spans="29:44" x14ac:dyDescent="0.25">
      <c r="AC78" t="s">
        <v>112</v>
      </c>
      <c r="AK78" s="27"/>
    </row>
    <row r="79" spans="29:44" x14ac:dyDescent="0.25">
      <c r="AC79" t="s">
        <v>113</v>
      </c>
      <c r="AK79" s="27"/>
    </row>
    <row r="80" spans="29:44" x14ac:dyDescent="0.25">
      <c r="AC80" t="s">
        <v>114</v>
      </c>
      <c r="AK80" s="27"/>
    </row>
    <row r="81" spans="29:37" x14ac:dyDescent="0.25">
      <c r="AC81" t="s">
        <v>113</v>
      </c>
      <c r="AK81" s="27"/>
    </row>
    <row r="82" spans="29:37" x14ac:dyDescent="0.25">
      <c r="AC82" t="s">
        <v>130</v>
      </c>
      <c r="AK82" s="27"/>
    </row>
    <row r="83" spans="29:37" x14ac:dyDescent="0.25">
      <c r="AC83" t="s">
        <v>115</v>
      </c>
      <c r="AK83" s="27"/>
    </row>
    <row r="84" spans="29:37" x14ac:dyDescent="0.25">
      <c r="AC84" t="s">
        <v>131</v>
      </c>
      <c r="AK84" s="27"/>
    </row>
    <row r="85" spans="29:37" x14ac:dyDescent="0.25">
      <c r="AC85" t="s">
        <v>44</v>
      </c>
      <c r="AK85" s="27"/>
    </row>
    <row r="86" spans="29:37" x14ac:dyDescent="0.25">
      <c r="AC86" t="s">
        <v>116</v>
      </c>
      <c r="AK86" s="27"/>
    </row>
    <row r="87" spans="29:37" x14ac:dyDescent="0.25">
      <c r="AC87" t="s">
        <v>40</v>
      </c>
      <c r="AK87" s="27"/>
    </row>
    <row r="88" spans="29:37" x14ac:dyDescent="0.25">
      <c r="AC88" t="s">
        <v>42</v>
      </c>
      <c r="AK88" s="27"/>
    </row>
    <row r="89" spans="29:37" x14ac:dyDescent="0.25">
      <c r="AC89" t="s">
        <v>117</v>
      </c>
      <c r="AK89" s="27"/>
    </row>
    <row r="90" spans="29:37" x14ac:dyDescent="0.25">
      <c r="AC90" t="s">
        <v>132</v>
      </c>
      <c r="AK90" s="27"/>
    </row>
    <row r="91" spans="29:37" x14ac:dyDescent="0.25">
      <c r="AC91" t="s">
        <v>122</v>
      </c>
      <c r="AK91" s="27"/>
    </row>
    <row r="113" spans="36:36" x14ac:dyDescent="0.25">
      <c r="AJ113" s="60"/>
    </row>
    <row r="133" spans="36:36" x14ac:dyDescent="0.25">
      <c r="AJ133" s="60"/>
    </row>
  </sheetData>
  <mergeCells count="2">
    <mergeCell ref="X1:Y1"/>
    <mergeCell ref="K7:M7"/>
  </mergeCells>
  <conditionalFormatting sqref="S17">
    <cfRule type="expression" dxfId="0" priority="1">
      <formula>IF(S17&lt;0,TRUE,FALSE)</formula>
    </cfRule>
  </conditionalFormatting>
  <hyperlinks>
    <hyperlink ref="Z1" r:id="rId1"/>
  </hyperlinks>
  <pageMargins left="0.7" right="0.7" top="0.75" bottom="0.75" header="0.3" footer="0.3"/>
  <pageSetup paperSize="9" orientation="portrait" horizontalDpi="4294967295" verticalDpi="4294967295"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D145"/>
  <sheetViews>
    <sheetView topLeftCell="BM109" zoomScale="80" zoomScaleNormal="80" workbookViewId="0">
      <selection activeCell="BN139" sqref="BN139"/>
    </sheetView>
  </sheetViews>
  <sheetFormatPr baseColWidth="10" defaultRowHeight="15" x14ac:dyDescent="0.25"/>
  <cols>
    <col min="1" max="1" width="8" bestFit="1" customWidth="1"/>
    <col min="2" max="2" width="9.85546875" bestFit="1" customWidth="1"/>
    <col min="3" max="3" width="74" bestFit="1" customWidth="1"/>
    <col min="4" max="4" width="13" bestFit="1" customWidth="1"/>
    <col min="5" max="5" width="10.28515625" bestFit="1" customWidth="1"/>
    <col min="23" max="23" width="64.7109375" customWidth="1"/>
    <col min="45" max="45" width="70.140625" bestFit="1" customWidth="1"/>
    <col min="65" max="65" width="79.42578125" bestFit="1" customWidth="1"/>
  </cols>
  <sheetData>
    <row r="1" spans="1:82" x14ac:dyDescent="0.25">
      <c r="C1">
        <f>+Feuil2!M12</f>
        <v>38.774718883288095</v>
      </c>
    </row>
    <row r="2" spans="1:82" x14ac:dyDescent="0.25">
      <c r="C2" s="62" t="s">
        <v>133</v>
      </c>
      <c r="D2">
        <f>+(E11+E17+E22+E25+E26+E28+E29)/2*1.4</f>
        <v>0</v>
      </c>
    </row>
    <row r="3" spans="1:82" x14ac:dyDescent="0.25">
      <c r="C3" s="76" t="s">
        <v>9</v>
      </c>
      <c r="D3" s="76"/>
      <c r="E3" s="76"/>
      <c r="H3" s="63" t="s">
        <v>134</v>
      </c>
      <c r="I3" s="63"/>
      <c r="J3" s="63"/>
      <c r="M3" s="63" t="s">
        <v>134</v>
      </c>
      <c r="N3" s="63"/>
      <c r="O3" s="63"/>
      <c r="R3" s="63" t="s">
        <v>134</v>
      </c>
      <c r="S3" s="63"/>
      <c r="T3" s="63"/>
      <c r="W3" s="76" t="s">
        <v>10</v>
      </c>
      <c r="X3" s="76"/>
      <c r="Y3" s="76"/>
      <c r="AS3" s="76" t="s">
        <v>11</v>
      </c>
      <c r="AT3" s="76"/>
      <c r="AU3" s="76"/>
      <c r="BM3" s="76" t="s">
        <v>13</v>
      </c>
      <c r="BN3" s="76"/>
      <c r="BO3" s="76"/>
    </row>
    <row r="4" spans="1:82" x14ac:dyDescent="0.25">
      <c r="B4" t="s">
        <v>135</v>
      </c>
      <c r="D4" t="s">
        <v>136</v>
      </c>
      <c r="E4" t="s">
        <v>137</v>
      </c>
      <c r="G4" t="s">
        <v>135</v>
      </c>
      <c r="I4" t="s">
        <v>136</v>
      </c>
      <c r="J4" t="s">
        <v>137</v>
      </c>
      <c r="L4" t="s">
        <v>135</v>
      </c>
      <c r="N4" t="s">
        <v>136</v>
      </c>
      <c r="O4" t="s">
        <v>137</v>
      </c>
      <c r="Q4" t="s">
        <v>135</v>
      </c>
      <c r="S4" t="s">
        <v>136</v>
      </c>
      <c r="T4" t="s">
        <v>137</v>
      </c>
      <c r="V4" t="s">
        <v>226</v>
      </c>
      <c r="X4" t="s">
        <v>136</v>
      </c>
      <c r="Y4" t="s">
        <v>137</v>
      </c>
      <c r="AA4" t="s">
        <v>226</v>
      </c>
      <c r="AC4" t="s">
        <v>136</v>
      </c>
      <c r="AD4" t="s">
        <v>137</v>
      </c>
      <c r="AG4" t="s">
        <v>226</v>
      </c>
      <c r="AI4" t="s">
        <v>136</v>
      </c>
      <c r="AJ4" t="s">
        <v>137</v>
      </c>
      <c r="AM4" t="s">
        <v>226</v>
      </c>
      <c r="AO4" t="s">
        <v>136</v>
      </c>
      <c r="AP4" t="s">
        <v>137</v>
      </c>
      <c r="AR4" t="s">
        <v>243</v>
      </c>
      <c r="AT4" t="s">
        <v>136</v>
      </c>
      <c r="AU4" t="s">
        <v>137</v>
      </c>
      <c r="AW4" t="s">
        <v>243</v>
      </c>
      <c r="AY4" t="s">
        <v>136</v>
      </c>
      <c r="AZ4" t="s">
        <v>137</v>
      </c>
      <c r="BB4" t="s">
        <v>243</v>
      </c>
      <c r="BD4" t="s">
        <v>136</v>
      </c>
      <c r="BE4" t="s">
        <v>137</v>
      </c>
      <c r="BG4" t="s">
        <v>243</v>
      </c>
      <c r="BI4" t="s">
        <v>136</v>
      </c>
      <c r="BJ4" t="s">
        <v>137</v>
      </c>
      <c r="BL4" t="s">
        <v>297</v>
      </c>
      <c r="BN4" t="s">
        <v>136</v>
      </c>
      <c r="BO4" t="s">
        <v>137</v>
      </c>
      <c r="BQ4" t="s">
        <v>297</v>
      </c>
      <c r="BS4" t="s">
        <v>136</v>
      </c>
      <c r="BT4" t="s">
        <v>137</v>
      </c>
      <c r="BV4" t="s">
        <v>297</v>
      </c>
      <c r="BX4" t="s">
        <v>136</v>
      </c>
      <c r="BY4" t="s">
        <v>137</v>
      </c>
      <c r="CA4" t="s">
        <v>297</v>
      </c>
      <c r="CC4" t="s">
        <v>136</v>
      </c>
      <c r="CD4" t="s">
        <v>137</v>
      </c>
    </row>
    <row r="5" spans="1:82" x14ac:dyDescent="0.25">
      <c r="C5" t="s">
        <v>138</v>
      </c>
      <c r="D5" s="29"/>
      <c r="E5" s="64">
        <v>0</v>
      </c>
      <c r="H5" t="s">
        <v>138</v>
      </c>
      <c r="I5" s="29"/>
      <c r="J5" s="64">
        <v>0</v>
      </c>
      <c r="M5" t="s">
        <v>138</v>
      </c>
      <c r="N5" s="29"/>
      <c r="O5" s="64">
        <v>0</v>
      </c>
      <c r="R5" t="s">
        <v>138</v>
      </c>
      <c r="S5" s="29"/>
      <c r="T5" s="64">
        <v>0</v>
      </c>
      <c r="W5" t="s">
        <v>138</v>
      </c>
      <c r="X5" s="29"/>
      <c r="Y5" s="64">
        <v>0</v>
      </c>
      <c r="AB5" t="s">
        <v>138</v>
      </c>
      <c r="AC5" s="29"/>
      <c r="AD5" s="64">
        <v>0</v>
      </c>
      <c r="AH5" t="s">
        <v>138</v>
      </c>
      <c r="AI5" s="29"/>
      <c r="AJ5" s="64">
        <v>0</v>
      </c>
      <c r="AN5" t="s">
        <v>138</v>
      </c>
      <c r="AO5" s="29"/>
      <c r="AP5" s="64">
        <v>0</v>
      </c>
      <c r="AS5" t="s">
        <v>138</v>
      </c>
      <c r="AT5" s="29"/>
      <c r="AU5" s="64">
        <v>0</v>
      </c>
      <c r="AX5" t="s">
        <v>138</v>
      </c>
      <c r="AY5" s="29"/>
      <c r="AZ5" s="64">
        <v>0</v>
      </c>
      <c r="BC5" t="s">
        <v>138</v>
      </c>
      <c r="BD5" s="29"/>
      <c r="BE5" s="64">
        <v>0</v>
      </c>
      <c r="BH5" t="s">
        <v>138</v>
      </c>
      <c r="BI5" s="29"/>
      <c r="BJ5" s="64">
        <v>0</v>
      </c>
      <c r="BM5" t="s">
        <v>138</v>
      </c>
      <c r="BN5" s="29"/>
      <c r="BO5" s="64">
        <v>0</v>
      </c>
      <c r="BR5" t="s">
        <v>138</v>
      </c>
      <c r="BS5" s="29"/>
      <c r="BT5" s="64">
        <v>0</v>
      </c>
      <c r="BW5" t="s">
        <v>138</v>
      </c>
      <c r="BX5" s="29"/>
      <c r="BY5" s="64">
        <v>0</v>
      </c>
      <c r="CB5" t="s">
        <v>138</v>
      </c>
      <c r="CC5" s="29"/>
      <c r="CD5" s="64">
        <v>0</v>
      </c>
    </row>
    <row r="6" spans="1:82" x14ac:dyDescent="0.25">
      <c r="C6" t="s">
        <v>139</v>
      </c>
      <c r="D6" s="29"/>
      <c r="E6" s="64">
        <v>0</v>
      </c>
      <c r="H6" t="s">
        <v>139</v>
      </c>
      <c r="I6" s="29"/>
      <c r="J6" s="64">
        <v>0</v>
      </c>
      <c r="M6" t="s">
        <v>139</v>
      </c>
      <c r="N6" s="29"/>
      <c r="O6" s="64">
        <v>0</v>
      </c>
      <c r="R6" t="s">
        <v>139</v>
      </c>
      <c r="S6" s="29"/>
      <c r="T6" s="64">
        <v>0</v>
      </c>
      <c r="W6" t="s">
        <v>139</v>
      </c>
      <c r="X6" s="29"/>
      <c r="Y6" s="64">
        <v>0</v>
      </c>
      <c r="AB6" t="s">
        <v>139</v>
      </c>
      <c r="AC6" s="29"/>
      <c r="AD6" s="64">
        <v>0</v>
      </c>
      <c r="AH6" t="s">
        <v>139</v>
      </c>
      <c r="AI6" s="29"/>
      <c r="AJ6" s="64">
        <v>0</v>
      </c>
      <c r="AN6" t="s">
        <v>139</v>
      </c>
      <c r="AO6" s="29"/>
      <c r="AP6" s="64">
        <v>0</v>
      </c>
      <c r="AS6" t="s">
        <v>139</v>
      </c>
      <c r="AT6" s="29"/>
      <c r="AU6" s="64">
        <v>0</v>
      </c>
      <c r="AX6" t="s">
        <v>139</v>
      </c>
      <c r="AY6" s="29"/>
      <c r="AZ6" s="64">
        <v>0</v>
      </c>
      <c r="BC6" t="s">
        <v>139</v>
      </c>
      <c r="BD6" s="29"/>
      <c r="BE6" s="64">
        <v>0</v>
      </c>
      <c r="BH6" t="s">
        <v>139</v>
      </c>
      <c r="BI6" s="29"/>
      <c r="BJ6" s="64">
        <v>0</v>
      </c>
      <c r="BM6" t="s">
        <v>139</v>
      </c>
      <c r="BN6" s="29"/>
      <c r="BO6" s="64">
        <v>0</v>
      </c>
      <c r="BR6" t="s">
        <v>139</v>
      </c>
      <c r="BS6" s="29"/>
      <c r="BT6" s="64">
        <v>0</v>
      </c>
      <c r="BW6" t="s">
        <v>139</v>
      </c>
      <c r="BX6" s="29"/>
      <c r="BY6" s="64">
        <v>0</v>
      </c>
      <c r="CB6" t="s">
        <v>139</v>
      </c>
      <c r="CC6" s="29"/>
      <c r="CD6" s="64">
        <v>0</v>
      </c>
    </row>
    <row r="7" spans="1:82" x14ac:dyDescent="0.25">
      <c r="C7" t="s">
        <v>140</v>
      </c>
      <c r="D7" s="29"/>
      <c r="E7" s="64">
        <v>0</v>
      </c>
      <c r="H7" t="s">
        <v>140</v>
      </c>
      <c r="I7" s="29"/>
      <c r="J7" s="64">
        <v>0</v>
      </c>
      <c r="M7" t="s">
        <v>140</v>
      </c>
      <c r="N7" s="29"/>
      <c r="O7" s="64">
        <v>0</v>
      </c>
      <c r="R7" t="s">
        <v>140</v>
      </c>
      <c r="S7" s="29"/>
      <c r="T7" s="64">
        <v>0</v>
      </c>
      <c r="W7" t="s">
        <v>140</v>
      </c>
      <c r="X7" s="29"/>
      <c r="Y7" s="64">
        <v>0</v>
      </c>
      <c r="AB7" t="s">
        <v>140</v>
      </c>
      <c r="AC7" s="29"/>
      <c r="AD7" s="64">
        <v>0</v>
      </c>
      <c r="AH7" t="s">
        <v>140</v>
      </c>
      <c r="AI7" s="29"/>
      <c r="AJ7" s="64">
        <v>0</v>
      </c>
      <c r="AN7" t="s">
        <v>140</v>
      </c>
      <c r="AO7" s="29"/>
      <c r="AP7" s="64">
        <v>0</v>
      </c>
      <c r="AS7" t="s">
        <v>140</v>
      </c>
      <c r="AT7" s="29"/>
      <c r="AU7" s="64">
        <v>0</v>
      </c>
      <c r="AX7" t="s">
        <v>140</v>
      </c>
      <c r="AY7" s="29"/>
      <c r="AZ7" s="64">
        <v>0</v>
      </c>
      <c r="BC7" t="s">
        <v>140</v>
      </c>
      <c r="BD7" s="29"/>
      <c r="BE7" s="64">
        <v>0</v>
      </c>
      <c r="BH7" t="s">
        <v>140</v>
      </c>
      <c r="BI7" s="29"/>
      <c r="BJ7" s="64">
        <v>0</v>
      </c>
      <c r="BM7" t="s">
        <v>140</v>
      </c>
      <c r="BN7" s="29"/>
      <c r="BO7" s="64">
        <v>0</v>
      </c>
      <c r="BR7" t="s">
        <v>140</v>
      </c>
      <c r="BS7" s="29"/>
      <c r="BT7" s="64">
        <v>0</v>
      </c>
      <c r="BW7" t="s">
        <v>140</v>
      </c>
      <c r="BX7" s="29"/>
      <c r="BY7" s="64">
        <v>0</v>
      </c>
      <c r="CB7" t="s">
        <v>140</v>
      </c>
      <c r="CC7" s="29"/>
      <c r="CD7" s="64">
        <v>0</v>
      </c>
    </row>
    <row r="8" spans="1:82" x14ac:dyDescent="0.25">
      <c r="C8" t="s">
        <v>141</v>
      </c>
      <c r="D8" s="29"/>
      <c r="E8" s="64">
        <v>0</v>
      </c>
      <c r="H8" t="s">
        <v>141</v>
      </c>
      <c r="I8" s="29"/>
      <c r="J8" s="64">
        <v>0</v>
      </c>
      <c r="M8" t="s">
        <v>141</v>
      </c>
      <c r="N8" s="29"/>
      <c r="O8" s="64">
        <v>0</v>
      </c>
      <c r="R8" t="s">
        <v>141</v>
      </c>
      <c r="S8" s="29"/>
      <c r="T8" s="64">
        <v>0</v>
      </c>
      <c r="W8" t="s">
        <v>141</v>
      </c>
      <c r="X8" s="29"/>
      <c r="Y8" s="64">
        <v>0</v>
      </c>
      <c r="AB8" t="s">
        <v>141</v>
      </c>
      <c r="AC8" s="29"/>
      <c r="AD8" s="64">
        <v>0</v>
      </c>
      <c r="AH8" t="s">
        <v>141</v>
      </c>
      <c r="AI8" s="29"/>
      <c r="AJ8" s="64">
        <v>0</v>
      </c>
      <c r="AN8" t="s">
        <v>141</v>
      </c>
      <c r="AO8" s="29"/>
      <c r="AP8" s="64">
        <v>0</v>
      </c>
      <c r="AS8" t="s">
        <v>141</v>
      </c>
      <c r="AT8" s="29"/>
      <c r="AU8" s="64">
        <v>0</v>
      </c>
      <c r="AX8" t="s">
        <v>141</v>
      </c>
      <c r="AY8" s="29"/>
      <c r="AZ8" s="64">
        <v>0</v>
      </c>
      <c r="BC8" t="s">
        <v>141</v>
      </c>
      <c r="BD8" s="29"/>
      <c r="BE8" s="64">
        <v>0</v>
      </c>
      <c r="BH8" t="s">
        <v>141</v>
      </c>
      <c r="BI8" s="29"/>
      <c r="BJ8" s="64">
        <v>0</v>
      </c>
      <c r="BM8" t="s">
        <v>141</v>
      </c>
      <c r="BN8" s="29"/>
      <c r="BO8" s="64">
        <v>0</v>
      </c>
      <c r="BR8" t="s">
        <v>141</v>
      </c>
      <c r="BS8" s="29"/>
      <c r="BT8" s="64">
        <v>0</v>
      </c>
      <c r="BW8" t="s">
        <v>141</v>
      </c>
      <c r="BX8" s="29"/>
      <c r="BY8" s="64">
        <v>0</v>
      </c>
      <c r="CB8" t="s">
        <v>141</v>
      </c>
      <c r="CC8" s="29"/>
      <c r="CD8" s="64">
        <v>0</v>
      </c>
    </row>
    <row r="9" spans="1:82" x14ac:dyDescent="0.25">
      <c r="A9" s="56"/>
      <c r="B9" t="s">
        <v>142</v>
      </c>
      <c r="C9" t="s">
        <v>143</v>
      </c>
      <c r="E9" s="29">
        <v>3700</v>
      </c>
      <c r="G9" t="s">
        <v>142</v>
      </c>
      <c r="H9" t="s">
        <v>143</v>
      </c>
      <c r="J9" s="29">
        <v>3700</v>
      </c>
      <c r="L9" t="s">
        <v>142</v>
      </c>
      <c r="M9" t="s">
        <v>143</v>
      </c>
      <c r="O9" s="29">
        <v>3700</v>
      </c>
      <c r="Q9" t="s">
        <v>142</v>
      </c>
      <c r="R9" t="s">
        <v>143</v>
      </c>
      <c r="T9" s="29">
        <v>3700</v>
      </c>
      <c r="V9" t="s">
        <v>142</v>
      </c>
      <c r="W9" t="s">
        <v>143</v>
      </c>
      <c r="Y9" s="29">
        <v>3700</v>
      </c>
      <c r="AA9" t="s">
        <v>142</v>
      </c>
      <c r="AB9" t="s">
        <v>143</v>
      </c>
      <c r="AD9" s="29">
        <f>+Y9</f>
        <v>3700</v>
      </c>
      <c r="AG9" t="s">
        <v>142</v>
      </c>
      <c r="AH9" t="s">
        <v>143</v>
      </c>
      <c r="AJ9" s="29">
        <f>+AD9</f>
        <v>3700</v>
      </c>
      <c r="AM9" t="s">
        <v>142</v>
      </c>
      <c r="AN9" t="s">
        <v>143</v>
      </c>
      <c r="AP9" s="29">
        <f>+AJ9</f>
        <v>3700</v>
      </c>
      <c r="AR9" t="s">
        <v>142</v>
      </c>
      <c r="AS9" t="s">
        <v>143</v>
      </c>
      <c r="AU9" s="29">
        <v>3700</v>
      </c>
      <c r="AW9" t="s">
        <v>142</v>
      </c>
      <c r="AX9" t="s">
        <v>143</v>
      </c>
      <c r="AZ9" s="29">
        <f>+AU9</f>
        <v>3700</v>
      </c>
      <c r="BB9" t="s">
        <v>142</v>
      </c>
      <c r="BC9" t="s">
        <v>143</v>
      </c>
      <c r="BE9" s="29">
        <f>+AZ9</f>
        <v>3700</v>
      </c>
      <c r="BG9" t="s">
        <v>142</v>
      </c>
      <c r="BH9" t="s">
        <v>143</v>
      </c>
      <c r="BJ9" s="29">
        <f>+BE9</f>
        <v>3700</v>
      </c>
      <c r="BL9" t="s">
        <v>142</v>
      </c>
      <c r="BM9" t="s">
        <v>143</v>
      </c>
      <c r="BO9" s="29">
        <v>3700</v>
      </c>
      <c r="BQ9" t="s">
        <v>142</v>
      </c>
      <c r="BR9" t="s">
        <v>143</v>
      </c>
      <c r="BT9" s="29">
        <v>3700</v>
      </c>
      <c r="BV9" t="s">
        <v>142</v>
      </c>
      <c r="BW9" t="s">
        <v>143</v>
      </c>
      <c r="BY9" s="29">
        <v>3700</v>
      </c>
      <c r="CA9" t="s">
        <v>142</v>
      </c>
      <c r="CB9" t="s">
        <v>143</v>
      </c>
      <c r="CD9" s="29">
        <v>3700</v>
      </c>
    </row>
    <row r="10" spans="1:82" x14ac:dyDescent="0.25">
      <c r="A10" s="56"/>
      <c r="C10" t="s">
        <v>144</v>
      </c>
      <c r="D10" s="64">
        <v>1620</v>
      </c>
      <c r="E10" s="64">
        <v>0</v>
      </c>
      <c r="H10" t="s">
        <v>144</v>
      </c>
      <c r="I10" s="64">
        <v>1620</v>
      </c>
      <c r="J10" s="64">
        <v>0</v>
      </c>
      <c r="M10" t="s">
        <v>144</v>
      </c>
      <c r="N10" s="64">
        <v>1620</v>
      </c>
      <c r="O10" s="64">
        <v>0</v>
      </c>
      <c r="R10" t="s">
        <v>144</v>
      </c>
      <c r="S10" s="64">
        <v>1620</v>
      </c>
      <c r="T10" s="64">
        <v>0</v>
      </c>
      <c r="W10" t="s">
        <v>144</v>
      </c>
      <c r="X10" s="64">
        <v>1620</v>
      </c>
      <c r="Y10" s="64">
        <v>0</v>
      </c>
      <c r="AB10" t="s">
        <v>144</v>
      </c>
      <c r="AC10" s="64">
        <v>1620</v>
      </c>
      <c r="AD10" s="64">
        <v>0</v>
      </c>
      <c r="AH10" t="s">
        <v>144</v>
      </c>
      <c r="AI10" s="64">
        <v>1620</v>
      </c>
      <c r="AJ10" s="64">
        <v>0</v>
      </c>
      <c r="AN10" t="s">
        <v>144</v>
      </c>
      <c r="AO10" s="64">
        <v>1620</v>
      </c>
      <c r="AP10" s="64">
        <v>0</v>
      </c>
      <c r="AS10" t="s">
        <v>144</v>
      </c>
      <c r="AT10" s="64">
        <v>1620</v>
      </c>
      <c r="AU10" s="64">
        <v>0</v>
      </c>
      <c r="AX10" t="s">
        <v>144</v>
      </c>
      <c r="AY10" s="64">
        <v>1620</v>
      </c>
      <c r="AZ10" s="64">
        <v>0</v>
      </c>
      <c r="BC10" t="s">
        <v>144</v>
      </c>
      <c r="BD10" s="64">
        <v>1620</v>
      </c>
      <c r="BE10" s="64">
        <v>0</v>
      </c>
      <c r="BH10" t="s">
        <v>144</v>
      </c>
      <c r="BI10" s="64">
        <v>1620</v>
      </c>
      <c r="BJ10" s="64">
        <v>0</v>
      </c>
      <c r="BM10" t="s">
        <v>144</v>
      </c>
      <c r="BN10" s="64">
        <v>1620</v>
      </c>
      <c r="BO10" s="64">
        <v>0</v>
      </c>
      <c r="BR10" t="s">
        <v>144</v>
      </c>
      <c r="BS10" s="64">
        <v>1620</v>
      </c>
      <c r="BT10" s="64">
        <v>0</v>
      </c>
      <c r="BW10" t="s">
        <v>144</v>
      </c>
      <c r="BX10" s="64">
        <v>1620</v>
      </c>
      <c r="BY10" s="64">
        <v>0</v>
      </c>
      <c r="CB10" t="s">
        <v>144</v>
      </c>
      <c r="CC10" s="64">
        <v>1620</v>
      </c>
      <c r="CD10" s="64">
        <v>0</v>
      </c>
    </row>
    <row r="11" spans="1:82" x14ac:dyDescent="0.25">
      <c r="A11" s="56"/>
      <c r="C11" t="s">
        <v>145</v>
      </c>
      <c r="D11" s="64"/>
      <c r="E11" s="64">
        <v>0</v>
      </c>
      <c r="H11" t="s">
        <v>145</v>
      </c>
      <c r="I11" s="64"/>
      <c r="J11" s="64">
        <v>0</v>
      </c>
      <c r="M11" t="s">
        <v>145</v>
      </c>
      <c r="N11" s="64"/>
      <c r="O11" s="64">
        <v>0</v>
      </c>
      <c r="R11" t="s">
        <v>145</v>
      </c>
      <c r="S11" s="64"/>
      <c r="T11" s="64">
        <v>0</v>
      </c>
      <c r="W11" t="s">
        <v>151</v>
      </c>
      <c r="Y11" s="29">
        <v>0</v>
      </c>
      <c r="AB11" t="s">
        <v>151</v>
      </c>
      <c r="AD11" s="29">
        <v>0</v>
      </c>
      <c r="AH11" t="s">
        <v>151</v>
      </c>
      <c r="AJ11" s="29">
        <v>0</v>
      </c>
      <c r="AN11" t="s">
        <v>151</v>
      </c>
      <c r="AP11" s="29">
        <v>0</v>
      </c>
      <c r="AS11" t="s">
        <v>151</v>
      </c>
      <c r="AU11" s="29">
        <v>0</v>
      </c>
      <c r="AX11" t="s">
        <v>151</v>
      </c>
      <c r="AZ11" s="29">
        <v>0</v>
      </c>
      <c r="BC11" t="s">
        <v>151</v>
      </c>
      <c r="BE11" s="29">
        <v>0</v>
      </c>
      <c r="BH11" t="s">
        <v>151</v>
      </c>
      <c r="BJ11" s="29">
        <v>0</v>
      </c>
      <c r="BM11" t="s">
        <v>151</v>
      </c>
      <c r="BO11" s="29">
        <v>0</v>
      </c>
      <c r="BR11" t="s">
        <v>151</v>
      </c>
      <c r="BT11" s="29">
        <v>0</v>
      </c>
      <c r="BW11" t="s">
        <v>151</v>
      </c>
      <c r="BY11" s="29">
        <v>0</v>
      </c>
      <c r="CB11" t="s">
        <v>151</v>
      </c>
      <c r="CD11" s="29">
        <v>0</v>
      </c>
    </row>
    <row r="12" spans="1:82" x14ac:dyDescent="0.25">
      <c r="A12" s="56"/>
      <c r="C12" t="s">
        <v>146</v>
      </c>
      <c r="D12" s="64">
        <v>0</v>
      </c>
      <c r="E12" s="64">
        <v>3000</v>
      </c>
      <c r="H12" t="s">
        <v>146</v>
      </c>
      <c r="I12" s="64">
        <v>0</v>
      </c>
      <c r="J12" s="64">
        <v>3000</v>
      </c>
      <c r="M12" t="s">
        <v>146</v>
      </c>
      <c r="N12" s="64">
        <v>0</v>
      </c>
      <c r="O12" s="64">
        <v>3000</v>
      </c>
      <c r="R12" t="s">
        <v>146</v>
      </c>
      <c r="S12" s="64">
        <v>0</v>
      </c>
      <c r="T12" s="64">
        <v>3000</v>
      </c>
      <c r="W12" t="s">
        <v>189</v>
      </c>
      <c r="X12" s="64">
        <v>500</v>
      </c>
      <c r="Y12" s="64">
        <v>0</v>
      </c>
      <c r="AB12" t="s">
        <v>189</v>
      </c>
      <c r="AC12" s="64">
        <v>500</v>
      </c>
      <c r="AD12" s="64">
        <v>0</v>
      </c>
      <c r="AH12" t="s">
        <v>189</v>
      </c>
      <c r="AI12" s="64">
        <v>500</v>
      </c>
      <c r="AJ12" s="64">
        <v>0</v>
      </c>
      <c r="AN12" t="s">
        <v>189</v>
      </c>
      <c r="AO12" s="64">
        <v>500</v>
      </c>
      <c r="AP12" s="64">
        <v>0</v>
      </c>
      <c r="AS12" t="s">
        <v>189</v>
      </c>
      <c r="AT12" s="64">
        <v>500</v>
      </c>
      <c r="AU12" s="64">
        <v>0</v>
      </c>
      <c r="AX12" t="s">
        <v>189</v>
      </c>
      <c r="AY12" s="64">
        <v>500</v>
      </c>
      <c r="AZ12" s="64">
        <v>0</v>
      </c>
      <c r="BC12" t="s">
        <v>189</v>
      </c>
      <c r="BD12" s="64">
        <v>500</v>
      </c>
      <c r="BE12" s="64">
        <v>0</v>
      </c>
      <c r="BH12" t="s">
        <v>189</v>
      </c>
      <c r="BI12" s="64">
        <v>500</v>
      </c>
      <c r="BJ12" s="64">
        <v>0</v>
      </c>
      <c r="BM12" t="s">
        <v>189</v>
      </c>
      <c r="BN12" s="64">
        <v>500</v>
      </c>
      <c r="BO12" s="64">
        <v>0</v>
      </c>
      <c r="BR12" t="s">
        <v>189</v>
      </c>
      <c r="BS12" s="64">
        <v>500</v>
      </c>
      <c r="BT12" s="64">
        <v>0</v>
      </c>
      <c r="BW12" t="s">
        <v>189</v>
      </c>
      <c r="BX12" s="64">
        <v>500</v>
      </c>
      <c r="BY12" s="64">
        <v>0</v>
      </c>
      <c r="CB12" t="s">
        <v>189</v>
      </c>
      <c r="CC12" s="64">
        <v>500</v>
      </c>
      <c r="CD12" s="64">
        <v>0</v>
      </c>
    </row>
    <row r="13" spans="1:82" x14ac:dyDescent="0.25">
      <c r="A13" s="56"/>
      <c r="C13" t="s">
        <v>147</v>
      </c>
      <c r="D13" s="64">
        <v>0</v>
      </c>
      <c r="E13" s="64"/>
      <c r="H13" t="s">
        <v>147</v>
      </c>
      <c r="I13" s="64">
        <v>0</v>
      </c>
      <c r="J13" s="64"/>
      <c r="M13" t="s">
        <v>147</v>
      </c>
      <c r="N13" s="64">
        <v>0</v>
      </c>
      <c r="O13" s="64"/>
      <c r="R13" t="s">
        <v>147</v>
      </c>
      <c r="S13" s="64">
        <v>0</v>
      </c>
      <c r="T13" s="64"/>
      <c r="W13" t="s">
        <v>153</v>
      </c>
      <c r="X13" s="29">
        <v>100</v>
      </c>
      <c r="Y13" s="29">
        <v>0</v>
      </c>
      <c r="AB13" t="s">
        <v>153</v>
      </c>
      <c r="AC13" s="29">
        <v>100</v>
      </c>
      <c r="AD13" s="29">
        <v>0</v>
      </c>
      <c r="AH13" t="s">
        <v>153</v>
      </c>
      <c r="AI13" s="29">
        <v>100</v>
      </c>
      <c r="AJ13" s="29">
        <v>0</v>
      </c>
      <c r="AN13" t="s">
        <v>153</v>
      </c>
      <c r="AO13" s="29">
        <v>100</v>
      </c>
      <c r="AP13" s="29">
        <v>0</v>
      </c>
      <c r="AS13" t="s">
        <v>153</v>
      </c>
      <c r="AT13" s="29">
        <v>100</v>
      </c>
      <c r="AU13" s="29">
        <v>0</v>
      </c>
      <c r="AX13" t="s">
        <v>153</v>
      </c>
      <c r="AY13" s="29">
        <v>100</v>
      </c>
      <c r="AZ13" s="29">
        <v>0</v>
      </c>
      <c r="BC13" t="s">
        <v>153</v>
      </c>
      <c r="BD13" s="29">
        <v>100</v>
      </c>
      <c r="BE13" s="29">
        <v>0</v>
      </c>
      <c r="BH13" t="s">
        <v>153</v>
      </c>
      <c r="BI13" s="29">
        <v>100</v>
      </c>
      <c r="BJ13" s="29">
        <v>0</v>
      </c>
      <c r="BM13" t="s">
        <v>153</v>
      </c>
      <c r="BN13" s="29">
        <v>100</v>
      </c>
      <c r="BO13" s="29">
        <v>0</v>
      </c>
      <c r="BR13" t="s">
        <v>153</v>
      </c>
      <c r="BS13" s="29">
        <v>100</v>
      </c>
      <c r="BT13" s="29">
        <v>0</v>
      </c>
      <c r="BW13" t="s">
        <v>153</v>
      </c>
      <c r="BX13" s="29">
        <v>100</v>
      </c>
      <c r="BY13" s="29">
        <v>0</v>
      </c>
      <c r="CB13" t="s">
        <v>153</v>
      </c>
      <c r="CC13" s="29">
        <v>100</v>
      </c>
      <c r="CD13" s="29">
        <v>0</v>
      </c>
    </row>
    <row r="14" spans="1:82" x14ac:dyDescent="0.25">
      <c r="A14" s="56"/>
      <c r="B14" t="s">
        <v>148</v>
      </c>
      <c r="C14" t="s">
        <v>149</v>
      </c>
      <c r="D14" s="29">
        <v>200</v>
      </c>
      <c r="E14" s="29">
        <v>0</v>
      </c>
      <c r="G14" t="s">
        <v>148</v>
      </c>
      <c r="H14" t="s">
        <v>149</v>
      </c>
      <c r="I14" s="29">
        <v>200</v>
      </c>
      <c r="J14" s="29">
        <v>0</v>
      </c>
      <c r="L14" t="s">
        <v>148</v>
      </c>
      <c r="M14" t="s">
        <v>149</v>
      </c>
      <c r="N14" s="29">
        <v>200</v>
      </c>
      <c r="O14" s="29">
        <v>0</v>
      </c>
      <c r="Q14" t="s">
        <v>148</v>
      </c>
      <c r="R14" t="s">
        <v>149</v>
      </c>
      <c r="S14" s="29">
        <v>200</v>
      </c>
      <c r="T14" s="29">
        <v>0</v>
      </c>
      <c r="W14" t="s">
        <v>154</v>
      </c>
      <c r="X14" s="29">
        <v>50</v>
      </c>
      <c r="Y14" s="29">
        <v>0</v>
      </c>
      <c r="AB14" t="s">
        <v>154</v>
      </c>
      <c r="AC14" s="29">
        <v>50</v>
      </c>
      <c r="AD14" s="29">
        <v>0</v>
      </c>
      <c r="AH14" t="s">
        <v>154</v>
      </c>
      <c r="AI14" s="29">
        <v>50</v>
      </c>
      <c r="AJ14" s="29">
        <v>0</v>
      </c>
      <c r="AN14" t="s">
        <v>154</v>
      </c>
      <c r="AO14" s="29">
        <v>50</v>
      </c>
      <c r="AP14" s="29">
        <v>0</v>
      </c>
      <c r="AS14" t="s">
        <v>154</v>
      </c>
      <c r="AT14" s="29">
        <v>50</v>
      </c>
      <c r="AU14" s="29">
        <v>0</v>
      </c>
      <c r="AX14" t="s">
        <v>154</v>
      </c>
      <c r="AY14" s="29">
        <v>50</v>
      </c>
      <c r="AZ14" s="29">
        <v>0</v>
      </c>
      <c r="BC14" t="s">
        <v>154</v>
      </c>
      <c r="BD14" s="29">
        <v>50</v>
      </c>
      <c r="BE14" s="29">
        <v>0</v>
      </c>
      <c r="BH14" t="s">
        <v>154</v>
      </c>
      <c r="BI14" s="29">
        <v>50</v>
      </c>
      <c r="BJ14" s="29">
        <v>0</v>
      </c>
      <c r="BM14" t="s">
        <v>154</v>
      </c>
      <c r="BN14" s="29">
        <v>50</v>
      </c>
      <c r="BO14" s="29">
        <v>0</v>
      </c>
      <c r="BR14" t="s">
        <v>154</v>
      </c>
      <c r="BS14" s="29">
        <v>50</v>
      </c>
      <c r="BT14" s="29">
        <v>0</v>
      </c>
      <c r="BW14" t="s">
        <v>154</v>
      </c>
      <c r="BX14" s="29">
        <v>50</v>
      </c>
      <c r="BY14" s="29">
        <v>0</v>
      </c>
      <c r="CB14" t="s">
        <v>154</v>
      </c>
      <c r="CC14" s="29">
        <v>50</v>
      </c>
      <c r="CD14" s="29">
        <v>0</v>
      </c>
    </row>
    <row r="15" spans="1:82" x14ac:dyDescent="0.25">
      <c r="A15" s="56"/>
      <c r="C15" t="s">
        <v>185</v>
      </c>
      <c r="D15" s="29"/>
      <c r="E15" s="29">
        <v>2700</v>
      </c>
      <c r="H15" t="s">
        <v>185</v>
      </c>
      <c r="I15" s="29"/>
      <c r="J15" s="29">
        <v>2700</v>
      </c>
      <c r="M15" t="s">
        <v>185</v>
      </c>
      <c r="N15" s="29"/>
      <c r="O15" s="29">
        <v>2700</v>
      </c>
      <c r="R15" t="s">
        <v>185</v>
      </c>
      <c r="S15" s="29"/>
      <c r="T15" s="29">
        <v>2700</v>
      </c>
      <c r="W15" t="s">
        <v>145</v>
      </c>
      <c r="X15" s="64"/>
      <c r="Y15" s="64">
        <v>0</v>
      </c>
      <c r="AB15" t="s">
        <v>145</v>
      </c>
      <c r="AC15" s="64"/>
      <c r="AD15" s="64">
        <v>0</v>
      </c>
      <c r="AH15" t="s">
        <v>145</v>
      </c>
      <c r="AI15" s="64"/>
      <c r="AJ15" s="64">
        <v>0</v>
      </c>
      <c r="AN15" t="s">
        <v>145</v>
      </c>
      <c r="AO15" s="64"/>
      <c r="AP15" s="64">
        <v>0</v>
      </c>
      <c r="AS15" t="s">
        <v>145</v>
      </c>
      <c r="AT15" s="64"/>
      <c r="AU15" s="64">
        <v>0</v>
      </c>
      <c r="AX15" t="s">
        <v>145</v>
      </c>
      <c r="AY15" s="64"/>
      <c r="AZ15" s="64">
        <v>0</v>
      </c>
      <c r="BC15" t="s">
        <v>145</v>
      </c>
      <c r="BD15" s="64"/>
      <c r="BE15" s="64">
        <v>0</v>
      </c>
      <c r="BH15" t="s">
        <v>145</v>
      </c>
      <c r="BI15" s="64"/>
      <c r="BJ15" s="64">
        <v>0</v>
      </c>
      <c r="BM15" t="s">
        <v>145</v>
      </c>
      <c r="BN15" s="64"/>
      <c r="BO15" s="64">
        <v>0</v>
      </c>
      <c r="BR15" t="s">
        <v>145</v>
      </c>
      <c r="BS15" s="64"/>
      <c r="BT15" s="64">
        <v>0</v>
      </c>
      <c r="BW15" t="s">
        <v>145</v>
      </c>
      <c r="BX15" s="64"/>
      <c r="BY15" s="64">
        <v>0</v>
      </c>
      <c r="CB15" t="s">
        <v>145</v>
      </c>
      <c r="CC15" s="64"/>
      <c r="CD15" s="64">
        <v>0</v>
      </c>
    </row>
    <row r="16" spans="1:82" x14ac:dyDescent="0.25">
      <c r="A16" s="56"/>
      <c r="C16" t="s">
        <v>150</v>
      </c>
      <c r="D16" s="29">
        <v>9</v>
      </c>
      <c r="E16" s="29">
        <v>9</v>
      </c>
      <c r="H16" t="s">
        <v>150</v>
      </c>
      <c r="I16" s="29">
        <v>9</v>
      </c>
      <c r="J16" s="29">
        <v>9</v>
      </c>
      <c r="M16" t="s">
        <v>150</v>
      </c>
      <c r="N16" s="29">
        <v>9</v>
      </c>
      <c r="O16" s="29">
        <v>9</v>
      </c>
      <c r="R16" t="s">
        <v>150</v>
      </c>
      <c r="S16" s="29">
        <v>9</v>
      </c>
      <c r="T16" s="29">
        <v>9</v>
      </c>
      <c r="V16" t="s">
        <v>148</v>
      </c>
      <c r="W16" t="s">
        <v>190</v>
      </c>
      <c r="X16" s="64">
        <v>0</v>
      </c>
      <c r="Y16" s="64">
        <v>3500</v>
      </c>
      <c r="AA16" t="s">
        <v>148</v>
      </c>
      <c r="AB16" t="s">
        <v>190</v>
      </c>
      <c r="AC16" s="64">
        <v>0</v>
      </c>
      <c r="AD16" s="64">
        <v>3500</v>
      </c>
      <c r="AG16" t="s">
        <v>148</v>
      </c>
      <c r="AH16" t="s">
        <v>190</v>
      </c>
      <c r="AI16" s="64">
        <v>0</v>
      </c>
      <c r="AJ16" s="64">
        <v>3500</v>
      </c>
      <c r="AM16" t="s">
        <v>148</v>
      </c>
      <c r="AN16" t="s">
        <v>190</v>
      </c>
      <c r="AO16" s="64">
        <v>0</v>
      </c>
      <c r="AP16" s="64">
        <v>3500</v>
      </c>
      <c r="AR16" t="s">
        <v>148</v>
      </c>
      <c r="AS16" t="s">
        <v>190</v>
      </c>
      <c r="AT16" s="64">
        <v>0</v>
      </c>
      <c r="AU16" s="64">
        <v>3500</v>
      </c>
      <c r="AW16" t="s">
        <v>148</v>
      </c>
      <c r="AX16" t="s">
        <v>190</v>
      </c>
      <c r="AY16" s="64">
        <v>0</v>
      </c>
      <c r="AZ16" s="64">
        <v>3500</v>
      </c>
      <c r="BB16" t="s">
        <v>148</v>
      </c>
      <c r="BC16" t="s">
        <v>190</v>
      </c>
      <c r="BD16" s="64">
        <v>0</v>
      </c>
      <c r="BE16" s="64">
        <v>3500</v>
      </c>
      <c r="BG16" t="s">
        <v>148</v>
      </c>
      <c r="BH16" t="s">
        <v>190</v>
      </c>
      <c r="BI16" s="64">
        <v>0</v>
      </c>
      <c r="BJ16" s="64">
        <v>3500</v>
      </c>
      <c r="BL16" t="s">
        <v>148</v>
      </c>
      <c r="BM16" t="s">
        <v>190</v>
      </c>
      <c r="BN16" s="64">
        <v>0</v>
      </c>
      <c r="BO16" s="64">
        <v>3500</v>
      </c>
      <c r="BQ16" t="s">
        <v>148</v>
      </c>
      <c r="BR16" t="s">
        <v>190</v>
      </c>
      <c r="BS16" s="64">
        <v>0</v>
      </c>
      <c r="BT16" s="64">
        <v>3500</v>
      </c>
      <c r="BV16" t="s">
        <v>148</v>
      </c>
      <c r="BW16" t="s">
        <v>190</v>
      </c>
      <c r="BX16" s="64">
        <v>0</v>
      </c>
      <c r="BY16" s="64">
        <v>3500</v>
      </c>
      <c r="CA16" t="s">
        <v>148</v>
      </c>
      <c r="CB16" t="s">
        <v>190</v>
      </c>
      <c r="CC16" s="64">
        <v>0</v>
      </c>
      <c r="CD16" s="64">
        <v>3500</v>
      </c>
    </row>
    <row r="17" spans="1:82" x14ac:dyDescent="0.25">
      <c r="A17" s="56"/>
      <c r="C17" t="s">
        <v>151</v>
      </c>
      <c r="E17" s="29">
        <v>0</v>
      </c>
      <c r="H17" t="s">
        <v>151</v>
      </c>
      <c r="J17" s="29">
        <v>0</v>
      </c>
      <c r="M17" t="s">
        <v>151</v>
      </c>
      <c r="O17" s="29">
        <v>0</v>
      </c>
      <c r="R17" t="s">
        <v>151</v>
      </c>
      <c r="T17" s="29">
        <v>0</v>
      </c>
      <c r="W17" t="s">
        <v>191</v>
      </c>
      <c r="X17" s="64">
        <v>150</v>
      </c>
      <c r="Y17" s="64"/>
      <c r="AB17" t="s">
        <v>191</v>
      </c>
      <c r="AC17" s="64">
        <v>150</v>
      </c>
      <c r="AD17" s="64"/>
      <c r="AH17" t="s">
        <v>191</v>
      </c>
      <c r="AI17" s="64">
        <v>150</v>
      </c>
      <c r="AJ17" s="64"/>
      <c r="AN17" t="s">
        <v>191</v>
      </c>
      <c r="AO17" s="64">
        <v>150</v>
      </c>
      <c r="AP17" s="64"/>
      <c r="AS17" t="s">
        <v>191</v>
      </c>
      <c r="AT17" s="64">
        <v>150</v>
      </c>
      <c r="AU17" s="64"/>
      <c r="AX17" t="s">
        <v>191</v>
      </c>
      <c r="AY17" s="64">
        <v>150</v>
      </c>
      <c r="AZ17" s="64"/>
      <c r="BC17" t="s">
        <v>191</v>
      </c>
      <c r="BD17" s="64">
        <v>150</v>
      </c>
      <c r="BE17" s="64"/>
      <c r="BH17" t="s">
        <v>191</v>
      </c>
      <c r="BI17" s="64">
        <v>150</v>
      </c>
      <c r="BJ17" s="64"/>
      <c r="BM17" t="s">
        <v>191</v>
      </c>
      <c r="BN17" s="64">
        <v>150</v>
      </c>
      <c r="BO17" s="64"/>
      <c r="BR17" t="s">
        <v>191</v>
      </c>
      <c r="BS17" s="64">
        <v>150</v>
      </c>
      <c r="BT17" s="64"/>
      <c r="BW17" t="s">
        <v>191</v>
      </c>
      <c r="BX17" s="64">
        <v>150</v>
      </c>
      <c r="BY17" s="64"/>
      <c r="CB17" t="s">
        <v>191</v>
      </c>
      <c r="CC17" s="64">
        <v>150</v>
      </c>
      <c r="CD17" s="64"/>
    </row>
    <row r="18" spans="1:82" x14ac:dyDescent="0.25">
      <c r="A18" s="56"/>
      <c r="C18" t="s">
        <v>152</v>
      </c>
      <c r="D18" s="64">
        <v>500</v>
      </c>
      <c r="E18" s="64">
        <v>0</v>
      </c>
      <c r="H18" t="s">
        <v>152</v>
      </c>
      <c r="I18" s="64">
        <v>500</v>
      </c>
      <c r="J18" s="64">
        <v>0</v>
      </c>
      <c r="M18" t="s">
        <v>152</v>
      </c>
      <c r="N18" s="64">
        <v>500</v>
      </c>
      <c r="O18" s="64">
        <v>0</v>
      </c>
      <c r="R18" t="s">
        <v>152</v>
      </c>
      <c r="S18" s="64">
        <v>500</v>
      </c>
      <c r="T18" s="64">
        <v>0</v>
      </c>
      <c r="W18" t="s">
        <v>192</v>
      </c>
      <c r="X18" s="64">
        <v>150</v>
      </c>
      <c r="Y18" s="64"/>
      <c r="AB18" t="s">
        <v>192</v>
      </c>
      <c r="AC18" s="64">
        <v>150</v>
      </c>
      <c r="AD18" s="64"/>
      <c r="AH18" t="s">
        <v>192</v>
      </c>
      <c r="AI18" s="64">
        <v>150</v>
      </c>
      <c r="AJ18" s="64"/>
      <c r="AN18" t="s">
        <v>192</v>
      </c>
      <c r="AO18" s="64">
        <v>150</v>
      </c>
      <c r="AP18" s="64"/>
      <c r="AS18" t="s">
        <v>192</v>
      </c>
      <c r="AT18" s="64">
        <v>150</v>
      </c>
      <c r="AU18" s="64"/>
      <c r="AX18" t="s">
        <v>192</v>
      </c>
      <c r="AY18" s="64">
        <v>150</v>
      </c>
      <c r="AZ18" s="64"/>
      <c r="BC18" t="s">
        <v>192</v>
      </c>
      <c r="BD18" s="64">
        <v>150</v>
      </c>
      <c r="BE18" s="64"/>
      <c r="BH18" t="s">
        <v>192</v>
      </c>
      <c r="BI18" s="64">
        <v>150</v>
      </c>
      <c r="BJ18" s="64"/>
      <c r="BM18" t="s">
        <v>192</v>
      </c>
      <c r="BN18" s="64">
        <v>200</v>
      </c>
      <c r="BO18" s="64"/>
      <c r="BR18" t="s">
        <v>192</v>
      </c>
      <c r="BS18" s="64">
        <v>200</v>
      </c>
      <c r="BT18" s="64"/>
      <c r="BW18" t="s">
        <v>192</v>
      </c>
      <c r="BX18" s="64">
        <v>200</v>
      </c>
      <c r="BY18" s="64"/>
      <c r="CB18" t="s">
        <v>192</v>
      </c>
      <c r="CC18" s="64">
        <v>200</v>
      </c>
      <c r="CD18" s="64"/>
    </row>
    <row r="19" spans="1:82" x14ac:dyDescent="0.25">
      <c r="A19" s="56"/>
      <c r="C19" t="s">
        <v>153</v>
      </c>
      <c r="D19" s="29">
        <v>100</v>
      </c>
      <c r="E19" s="29">
        <v>0</v>
      </c>
      <c r="H19" t="s">
        <v>153</v>
      </c>
      <c r="I19" s="29">
        <v>100</v>
      </c>
      <c r="J19" s="29">
        <v>0</v>
      </c>
      <c r="M19" t="s">
        <v>153</v>
      </c>
      <c r="N19" s="29">
        <v>100</v>
      </c>
      <c r="O19" s="29">
        <v>0</v>
      </c>
      <c r="R19" t="s">
        <v>153</v>
      </c>
      <c r="S19" s="29">
        <v>100</v>
      </c>
      <c r="T19" s="29">
        <v>0</v>
      </c>
      <c r="W19" t="s">
        <v>193</v>
      </c>
      <c r="X19" s="29">
        <v>200</v>
      </c>
      <c r="Y19" s="64">
        <v>0</v>
      </c>
      <c r="AB19" t="s">
        <v>193</v>
      </c>
      <c r="AC19" s="29">
        <v>200</v>
      </c>
      <c r="AD19" s="64">
        <v>0</v>
      </c>
      <c r="AH19" t="s">
        <v>193</v>
      </c>
      <c r="AI19" s="29">
        <v>200</v>
      </c>
      <c r="AJ19" s="64">
        <v>0</v>
      </c>
      <c r="AN19" t="s">
        <v>193</v>
      </c>
      <c r="AO19" s="29">
        <v>200</v>
      </c>
      <c r="AP19" s="64">
        <v>0</v>
      </c>
      <c r="AS19" t="s">
        <v>193</v>
      </c>
      <c r="AT19" s="29">
        <v>200</v>
      </c>
      <c r="AU19" s="64">
        <v>0</v>
      </c>
      <c r="AX19" t="s">
        <v>193</v>
      </c>
      <c r="AY19" s="29">
        <v>200</v>
      </c>
      <c r="AZ19" s="64">
        <v>0</v>
      </c>
      <c r="BC19" t="s">
        <v>193</v>
      </c>
      <c r="BD19" s="29">
        <v>200</v>
      </c>
      <c r="BE19" s="64">
        <v>0</v>
      </c>
      <c r="BH19" t="s">
        <v>193</v>
      </c>
      <c r="BI19" s="29">
        <v>200</v>
      </c>
      <c r="BJ19" s="64">
        <v>0</v>
      </c>
      <c r="BM19" t="s">
        <v>193</v>
      </c>
      <c r="BN19" s="29">
        <v>150</v>
      </c>
      <c r="BO19" s="64">
        <v>0</v>
      </c>
      <c r="BR19" t="s">
        <v>193</v>
      </c>
      <c r="BS19" s="29">
        <v>150</v>
      </c>
      <c r="BT19" s="64">
        <v>0</v>
      </c>
      <c r="BW19" t="s">
        <v>193</v>
      </c>
      <c r="BX19" s="29">
        <v>150</v>
      </c>
      <c r="BY19" s="64">
        <v>0</v>
      </c>
      <c r="CB19" t="s">
        <v>193</v>
      </c>
      <c r="CC19" s="29">
        <v>150</v>
      </c>
      <c r="CD19" s="64">
        <v>0</v>
      </c>
    </row>
    <row r="20" spans="1:82" x14ac:dyDescent="0.25">
      <c r="A20" s="56"/>
      <c r="C20" t="s">
        <v>154</v>
      </c>
      <c r="D20" s="29">
        <v>50</v>
      </c>
      <c r="E20" s="29">
        <v>0</v>
      </c>
      <c r="H20" t="s">
        <v>154</v>
      </c>
      <c r="I20" s="29">
        <v>50</v>
      </c>
      <c r="J20" s="29">
        <v>0</v>
      </c>
      <c r="M20" t="s">
        <v>154</v>
      </c>
      <c r="N20" s="29">
        <v>50</v>
      </c>
      <c r="O20" s="29">
        <v>0</v>
      </c>
      <c r="R20" t="s">
        <v>154</v>
      </c>
      <c r="S20" s="29">
        <v>50</v>
      </c>
      <c r="T20" s="29">
        <v>0</v>
      </c>
      <c r="W20" t="s">
        <v>194</v>
      </c>
      <c r="X20" s="29">
        <v>150</v>
      </c>
      <c r="Y20" s="64"/>
      <c r="AB20" t="s">
        <v>194</v>
      </c>
      <c r="AC20" s="29">
        <v>150</v>
      </c>
      <c r="AD20" s="64"/>
      <c r="AH20" t="s">
        <v>194</v>
      </c>
      <c r="AI20" s="29">
        <v>150</v>
      </c>
      <c r="AJ20" s="64"/>
      <c r="AN20" t="s">
        <v>194</v>
      </c>
      <c r="AO20" s="29">
        <v>150</v>
      </c>
      <c r="AP20" s="64"/>
      <c r="AS20" t="s">
        <v>194</v>
      </c>
      <c r="AT20" s="29">
        <v>150</v>
      </c>
      <c r="AU20" s="64"/>
      <c r="AX20" t="s">
        <v>194</v>
      </c>
      <c r="AY20" s="29">
        <v>150</v>
      </c>
      <c r="AZ20" s="64"/>
      <c r="BC20" t="s">
        <v>194</v>
      </c>
      <c r="BD20" s="29">
        <v>150</v>
      </c>
      <c r="BE20" s="64"/>
      <c r="BH20" t="s">
        <v>194</v>
      </c>
      <c r="BI20" s="29">
        <v>150</v>
      </c>
      <c r="BJ20" s="64"/>
      <c r="BM20" t="s">
        <v>194</v>
      </c>
      <c r="BN20" s="29">
        <v>150</v>
      </c>
      <c r="BO20" s="64"/>
      <c r="BR20" t="s">
        <v>194</v>
      </c>
      <c r="BS20" s="29">
        <v>150</v>
      </c>
      <c r="BT20" s="64"/>
      <c r="BW20" t="s">
        <v>194</v>
      </c>
      <c r="BX20" s="29">
        <v>150</v>
      </c>
      <c r="BY20" s="64"/>
      <c r="CB20" t="s">
        <v>194</v>
      </c>
      <c r="CC20" s="29">
        <v>150</v>
      </c>
      <c r="CD20" s="64"/>
    </row>
    <row r="21" spans="1:82" x14ac:dyDescent="0.25">
      <c r="A21" s="56"/>
      <c r="C21" t="s">
        <v>155</v>
      </c>
      <c r="D21" s="64">
        <v>1656</v>
      </c>
      <c r="E21" s="64">
        <v>0</v>
      </c>
      <c r="H21" t="s">
        <v>155</v>
      </c>
      <c r="I21" s="64">
        <v>1656</v>
      </c>
      <c r="J21" s="64">
        <v>0</v>
      </c>
      <c r="M21" t="s">
        <v>155</v>
      </c>
      <c r="N21" s="64">
        <v>1656</v>
      </c>
      <c r="O21" s="64">
        <v>0</v>
      </c>
      <c r="R21" t="s">
        <v>155</v>
      </c>
      <c r="S21" s="64">
        <v>1656</v>
      </c>
      <c r="T21" s="64">
        <v>0</v>
      </c>
      <c r="W21" t="s">
        <v>195</v>
      </c>
      <c r="X21" s="29"/>
      <c r="Y21" s="64">
        <v>0</v>
      </c>
      <c r="AB21" t="s">
        <v>195</v>
      </c>
      <c r="AC21" s="29"/>
      <c r="AD21" s="64">
        <v>0</v>
      </c>
      <c r="AH21" t="s">
        <v>195</v>
      </c>
      <c r="AI21" s="29"/>
      <c r="AJ21" s="64">
        <v>0</v>
      </c>
      <c r="AN21" t="s">
        <v>195</v>
      </c>
      <c r="AO21" s="29"/>
      <c r="AP21" s="64">
        <v>0</v>
      </c>
      <c r="AS21" t="s">
        <v>195</v>
      </c>
      <c r="AT21" s="29"/>
      <c r="AU21" s="64">
        <v>0</v>
      </c>
      <c r="AX21" t="s">
        <v>195</v>
      </c>
      <c r="AY21" s="29"/>
      <c r="AZ21" s="64">
        <v>0</v>
      </c>
      <c r="BC21" t="s">
        <v>195</v>
      </c>
      <c r="BD21" s="29"/>
      <c r="BE21" s="64">
        <v>0</v>
      </c>
      <c r="BH21" t="s">
        <v>195</v>
      </c>
      <c r="BI21" s="29"/>
      <c r="BJ21" s="64">
        <v>0</v>
      </c>
      <c r="BM21" t="s">
        <v>195</v>
      </c>
      <c r="BN21" s="29"/>
      <c r="BO21" s="64">
        <v>0</v>
      </c>
      <c r="BR21" t="s">
        <v>195</v>
      </c>
      <c r="BS21" s="29"/>
      <c r="BT21" s="64">
        <v>0</v>
      </c>
      <c r="BW21" t="s">
        <v>195</v>
      </c>
      <c r="BX21" s="29"/>
      <c r="BY21" s="64">
        <v>0</v>
      </c>
      <c r="CB21" t="s">
        <v>195</v>
      </c>
      <c r="CC21" s="29"/>
      <c r="CD21" s="64">
        <v>0</v>
      </c>
    </row>
    <row r="22" spans="1:82" x14ac:dyDescent="0.25">
      <c r="A22" s="56"/>
      <c r="C22" t="s">
        <v>145</v>
      </c>
      <c r="D22" s="64"/>
      <c r="E22" s="64">
        <v>0</v>
      </c>
      <c r="H22" t="s">
        <v>145</v>
      </c>
      <c r="I22" s="64"/>
      <c r="J22" s="64">
        <v>0</v>
      </c>
      <c r="M22" t="s">
        <v>145</v>
      </c>
      <c r="N22" s="64"/>
      <c r="O22" s="64">
        <v>0</v>
      </c>
      <c r="R22" t="s">
        <v>145</v>
      </c>
      <c r="S22" s="64"/>
      <c r="T22" s="64">
        <v>0</v>
      </c>
      <c r="W22" t="s">
        <v>144</v>
      </c>
      <c r="X22" s="64">
        <v>1620</v>
      </c>
      <c r="Y22" s="64">
        <v>0</v>
      </c>
      <c r="AB22" t="s">
        <v>144</v>
      </c>
      <c r="AC22" s="64">
        <v>1620</v>
      </c>
      <c r="AD22" s="64">
        <v>0</v>
      </c>
      <c r="AH22" t="s">
        <v>144</v>
      </c>
      <c r="AI22" s="64">
        <v>1620</v>
      </c>
      <c r="AJ22" s="64">
        <v>0</v>
      </c>
      <c r="AN22" t="s">
        <v>144</v>
      </c>
      <c r="AO22" s="64">
        <v>1620</v>
      </c>
      <c r="AP22" s="64">
        <v>0</v>
      </c>
      <c r="AS22" t="s">
        <v>144</v>
      </c>
      <c r="AT22" s="64">
        <v>1620</v>
      </c>
      <c r="AU22" s="64">
        <v>0</v>
      </c>
      <c r="AX22" t="s">
        <v>144</v>
      </c>
      <c r="AY22" s="64">
        <v>1620</v>
      </c>
      <c r="AZ22" s="64">
        <v>0</v>
      </c>
      <c r="BC22" t="s">
        <v>144</v>
      </c>
      <c r="BD22" s="64">
        <v>1620</v>
      </c>
      <c r="BE22" s="64">
        <v>0</v>
      </c>
      <c r="BH22" t="s">
        <v>144</v>
      </c>
      <c r="BI22" s="64">
        <v>1620</v>
      </c>
      <c r="BJ22" s="64">
        <v>0</v>
      </c>
      <c r="BM22" t="s">
        <v>144</v>
      </c>
      <c r="BN22" s="64">
        <v>1620</v>
      </c>
      <c r="BO22" s="64">
        <v>0</v>
      </c>
      <c r="BR22" t="s">
        <v>144</v>
      </c>
      <c r="BS22" s="64">
        <v>1620</v>
      </c>
      <c r="BT22" s="64">
        <v>0</v>
      </c>
      <c r="BW22" t="s">
        <v>144</v>
      </c>
      <c r="BX22" s="64">
        <v>1620</v>
      </c>
      <c r="BY22" s="64">
        <v>0</v>
      </c>
      <c r="CB22" t="s">
        <v>144</v>
      </c>
      <c r="CC22" s="64">
        <v>1620</v>
      </c>
      <c r="CD22" s="64">
        <v>0</v>
      </c>
    </row>
    <row r="23" spans="1:82" x14ac:dyDescent="0.25">
      <c r="A23" s="56"/>
      <c r="B23" t="s">
        <v>156</v>
      </c>
      <c r="C23" t="s">
        <v>186</v>
      </c>
      <c r="D23" s="64"/>
      <c r="E23" s="64">
        <v>3000</v>
      </c>
      <c r="G23" t="s">
        <v>156</v>
      </c>
      <c r="H23" t="s">
        <v>186</v>
      </c>
      <c r="I23" s="64"/>
      <c r="J23" s="64">
        <v>1500</v>
      </c>
      <c r="L23" t="s">
        <v>156</v>
      </c>
      <c r="M23" t="s">
        <v>186</v>
      </c>
      <c r="N23" s="64"/>
      <c r="O23" s="64">
        <v>1500</v>
      </c>
      <c r="Q23" t="s">
        <v>156</v>
      </c>
      <c r="R23" t="s">
        <v>186</v>
      </c>
      <c r="S23" s="64"/>
      <c r="T23" s="64">
        <v>1500</v>
      </c>
      <c r="V23" t="s">
        <v>156</v>
      </c>
      <c r="W23" t="s">
        <v>196</v>
      </c>
      <c r="X23" s="64"/>
      <c r="Y23" s="64"/>
      <c r="AA23" t="s">
        <v>156</v>
      </c>
      <c r="AB23" t="s">
        <v>196</v>
      </c>
      <c r="AC23" s="64"/>
      <c r="AD23" s="64"/>
      <c r="AG23" t="s">
        <v>156</v>
      </c>
      <c r="AH23" t="s">
        <v>196</v>
      </c>
      <c r="AI23" s="64"/>
      <c r="AJ23" s="64"/>
      <c r="AM23" t="s">
        <v>156</v>
      </c>
      <c r="AN23" t="s">
        <v>196</v>
      </c>
      <c r="AO23" s="64"/>
      <c r="AP23" s="64"/>
      <c r="AR23" t="s">
        <v>156</v>
      </c>
      <c r="AS23" t="s">
        <v>196</v>
      </c>
      <c r="AT23" s="64"/>
      <c r="AU23" s="64"/>
      <c r="AW23" t="s">
        <v>156</v>
      </c>
      <c r="AX23" t="s">
        <v>196</v>
      </c>
      <c r="AY23" s="64"/>
      <c r="AZ23" s="64"/>
      <c r="BB23" t="s">
        <v>156</v>
      </c>
      <c r="BC23" t="s">
        <v>196</v>
      </c>
      <c r="BD23" s="64"/>
      <c r="BE23" s="64"/>
      <c r="BG23" t="s">
        <v>156</v>
      </c>
      <c r="BH23" t="s">
        <v>196</v>
      </c>
      <c r="BI23" s="64"/>
      <c r="BJ23" s="64"/>
      <c r="BL23" t="s">
        <v>156</v>
      </c>
      <c r="BM23" t="s">
        <v>196</v>
      </c>
      <c r="BN23" s="64"/>
      <c r="BO23" s="64"/>
      <c r="BQ23" t="s">
        <v>156</v>
      </c>
      <c r="BR23" t="s">
        <v>196</v>
      </c>
      <c r="BS23" s="64"/>
      <c r="BT23" s="64"/>
      <c r="BV23" t="s">
        <v>156</v>
      </c>
      <c r="BW23" t="s">
        <v>196</v>
      </c>
      <c r="BX23" s="64"/>
      <c r="BY23" s="64"/>
      <c r="CA23" t="s">
        <v>156</v>
      </c>
      <c r="CB23" t="s">
        <v>196</v>
      </c>
      <c r="CC23" s="64"/>
      <c r="CD23" s="64"/>
    </row>
    <row r="24" spans="1:82" x14ac:dyDescent="0.25">
      <c r="A24" s="56"/>
      <c r="C24" t="s">
        <v>157</v>
      </c>
      <c r="D24" s="64">
        <v>1550</v>
      </c>
      <c r="E24" s="64">
        <v>1550</v>
      </c>
      <c r="H24" t="s">
        <v>157</v>
      </c>
      <c r="I24" s="64">
        <v>1550</v>
      </c>
      <c r="J24" s="64">
        <v>1550</v>
      </c>
      <c r="M24" t="s">
        <v>157</v>
      </c>
      <c r="N24" s="64">
        <v>1550</v>
      </c>
      <c r="O24" s="64">
        <v>1550</v>
      </c>
      <c r="R24" t="s">
        <v>157</v>
      </c>
      <c r="S24" s="64">
        <v>1550</v>
      </c>
      <c r="T24" s="64">
        <v>1550</v>
      </c>
      <c r="W24" t="s">
        <v>185</v>
      </c>
      <c r="X24" s="64"/>
      <c r="Y24" s="64">
        <v>3500</v>
      </c>
      <c r="AB24" t="s">
        <v>185</v>
      </c>
      <c r="AC24" s="64"/>
      <c r="AD24" s="64">
        <v>3500</v>
      </c>
      <c r="AH24" t="s">
        <v>185</v>
      </c>
      <c r="AI24" s="64"/>
      <c r="AJ24" s="64">
        <v>3500</v>
      </c>
      <c r="AN24" t="s">
        <v>185</v>
      </c>
      <c r="AO24" s="64"/>
      <c r="AP24" s="64">
        <v>3500</v>
      </c>
      <c r="AS24" t="s">
        <v>185</v>
      </c>
      <c r="AT24" s="64"/>
      <c r="AU24" s="64">
        <v>3500</v>
      </c>
      <c r="AX24" t="s">
        <v>185</v>
      </c>
      <c r="AY24" s="64"/>
      <c r="AZ24" s="64">
        <v>3500</v>
      </c>
      <c r="BC24" t="s">
        <v>185</v>
      </c>
      <c r="BD24" s="64"/>
      <c r="BE24" s="64">
        <v>3500</v>
      </c>
      <c r="BH24" t="s">
        <v>185</v>
      </c>
      <c r="BI24" s="64"/>
      <c r="BJ24" s="64">
        <v>3500</v>
      </c>
      <c r="BM24" t="s">
        <v>185</v>
      </c>
      <c r="BN24" s="64"/>
      <c r="BO24" s="64">
        <v>3500</v>
      </c>
      <c r="BR24" t="s">
        <v>185</v>
      </c>
      <c r="BS24" s="64"/>
      <c r="BT24" s="64">
        <v>3500</v>
      </c>
      <c r="BW24" t="s">
        <v>185</v>
      </c>
      <c r="BX24" s="64"/>
      <c r="BY24" s="64">
        <v>3500</v>
      </c>
      <c r="CB24" t="s">
        <v>185</v>
      </c>
      <c r="CC24" s="64"/>
      <c r="CD24" s="64">
        <v>3500</v>
      </c>
    </row>
    <row r="25" spans="1:82" x14ac:dyDescent="0.25">
      <c r="A25" s="56"/>
      <c r="C25" t="s">
        <v>158</v>
      </c>
      <c r="D25" s="64"/>
      <c r="E25" s="64">
        <v>0</v>
      </c>
      <c r="H25" t="s">
        <v>158</v>
      </c>
      <c r="I25" s="64"/>
      <c r="J25" s="64">
        <v>0</v>
      </c>
      <c r="M25" t="s">
        <v>158</v>
      </c>
      <c r="N25" s="64"/>
      <c r="O25" s="64">
        <v>0</v>
      </c>
      <c r="R25" t="s">
        <v>158</v>
      </c>
      <c r="S25" s="64"/>
      <c r="T25" s="64">
        <v>0</v>
      </c>
      <c r="W25" t="s">
        <v>197</v>
      </c>
      <c r="X25" s="64"/>
      <c r="Y25" s="64">
        <v>0</v>
      </c>
      <c r="AB25" t="s">
        <v>197</v>
      </c>
      <c r="AC25" s="64"/>
      <c r="AD25" s="64">
        <v>0</v>
      </c>
      <c r="AH25" t="s">
        <v>197</v>
      </c>
      <c r="AI25" s="64"/>
      <c r="AJ25" s="64">
        <v>0</v>
      </c>
      <c r="AN25" t="s">
        <v>197</v>
      </c>
      <c r="AO25" s="64"/>
      <c r="AP25" s="64">
        <v>0</v>
      </c>
      <c r="AS25" t="s">
        <v>197</v>
      </c>
      <c r="AT25" s="64"/>
      <c r="AU25" s="64">
        <v>0</v>
      </c>
      <c r="AX25" t="s">
        <v>197</v>
      </c>
      <c r="AY25" s="64"/>
      <c r="AZ25" s="64">
        <v>0</v>
      </c>
      <c r="BC25" t="s">
        <v>197</v>
      </c>
      <c r="BD25" s="64"/>
      <c r="BE25" s="64">
        <v>0</v>
      </c>
      <c r="BH25" t="s">
        <v>197</v>
      </c>
      <c r="BI25" s="64"/>
      <c r="BJ25" s="64">
        <v>0</v>
      </c>
      <c r="BM25" t="s">
        <v>197</v>
      </c>
      <c r="BN25" s="64"/>
      <c r="BO25" s="64">
        <v>0</v>
      </c>
      <c r="BR25" t="s">
        <v>197</v>
      </c>
      <c r="BS25" s="64"/>
      <c r="BT25" s="64">
        <v>0</v>
      </c>
      <c r="BW25" t="s">
        <v>197</v>
      </c>
      <c r="BX25" s="64"/>
      <c r="BY25" s="64">
        <v>0</v>
      </c>
      <c r="CB25" t="s">
        <v>197</v>
      </c>
      <c r="CC25" s="64"/>
      <c r="CD25" s="64">
        <v>0</v>
      </c>
    </row>
    <row r="26" spans="1:82" x14ac:dyDescent="0.25">
      <c r="A26" s="56"/>
      <c r="C26" t="s">
        <v>159</v>
      </c>
      <c r="D26" s="64"/>
      <c r="E26" s="64">
        <v>0</v>
      </c>
      <c r="H26" t="s">
        <v>159</v>
      </c>
      <c r="I26" s="64"/>
      <c r="J26" s="64">
        <v>0</v>
      </c>
      <c r="M26" t="s">
        <v>159</v>
      </c>
      <c r="N26" s="64"/>
      <c r="O26" s="64">
        <v>0</v>
      </c>
      <c r="R26" t="s">
        <v>159</v>
      </c>
      <c r="S26" s="64"/>
      <c r="T26" s="64">
        <v>0</v>
      </c>
      <c r="W26" s="27" t="s">
        <v>198</v>
      </c>
      <c r="X26" s="29">
        <v>100</v>
      </c>
      <c r="Y26" s="29">
        <v>0</v>
      </c>
      <c r="AB26" s="27" t="s">
        <v>198</v>
      </c>
      <c r="AC26" s="29">
        <v>100</v>
      </c>
      <c r="AD26" s="29">
        <v>0</v>
      </c>
      <c r="AH26" s="27" t="s">
        <v>198</v>
      </c>
      <c r="AI26" s="29">
        <v>100</v>
      </c>
      <c r="AJ26" s="29">
        <v>0</v>
      </c>
      <c r="AN26" s="27" t="s">
        <v>198</v>
      </c>
      <c r="AO26" s="29">
        <v>100</v>
      </c>
      <c r="AP26" s="29">
        <v>0</v>
      </c>
      <c r="AS26" s="27" t="s">
        <v>198</v>
      </c>
      <c r="AT26" s="29">
        <v>100</v>
      </c>
      <c r="AU26" s="29">
        <v>0</v>
      </c>
      <c r="AX26" s="27" t="s">
        <v>198</v>
      </c>
      <c r="AY26" s="29">
        <v>100</v>
      </c>
      <c r="AZ26" s="29">
        <v>0</v>
      </c>
      <c r="BC26" s="27" t="s">
        <v>198</v>
      </c>
      <c r="BD26" s="29">
        <v>100</v>
      </c>
      <c r="BE26" s="29">
        <v>0</v>
      </c>
      <c r="BH26" s="27" t="s">
        <v>198</v>
      </c>
      <c r="BI26" s="29">
        <v>100</v>
      </c>
      <c r="BJ26" s="29">
        <v>0</v>
      </c>
      <c r="BM26" s="27" t="s">
        <v>198</v>
      </c>
      <c r="BN26" s="29">
        <v>100</v>
      </c>
      <c r="BO26" s="29">
        <v>0</v>
      </c>
      <c r="BR26" s="27" t="s">
        <v>198</v>
      </c>
      <c r="BS26" s="29">
        <v>100</v>
      </c>
      <c r="BT26" s="29">
        <v>0</v>
      </c>
      <c r="BW26" s="27" t="s">
        <v>198</v>
      </c>
      <c r="BX26" s="29">
        <v>100</v>
      </c>
      <c r="BY26" s="29">
        <v>0</v>
      </c>
      <c r="CB26" s="27" t="s">
        <v>198</v>
      </c>
      <c r="CC26" s="29">
        <v>100</v>
      </c>
      <c r="CD26" s="29">
        <v>0</v>
      </c>
    </row>
    <row r="27" spans="1:82" x14ac:dyDescent="0.25">
      <c r="A27" s="56"/>
      <c r="C27" t="s">
        <v>160</v>
      </c>
      <c r="D27" s="64">
        <v>2100</v>
      </c>
      <c r="E27" s="64">
        <v>0</v>
      </c>
      <c r="H27" t="s">
        <v>160</v>
      </c>
      <c r="I27" s="64">
        <v>2100</v>
      </c>
      <c r="J27" s="64">
        <v>0</v>
      </c>
      <c r="M27" t="s">
        <v>160</v>
      </c>
      <c r="N27" s="64">
        <v>2100</v>
      </c>
      <c r="O27" s="64">
        <v>0</v>
      </c>
      <c r="R27" t="s">
        <v>160</v>
      </c>
      <c r="S27" s="64">
        <v>2100</v>
      </c>
      <c r="T27" s="64">
        <v>0</v>
      </c>
      <c r="W27" s="27" t="s">
        <v>199</v>
      </c>
      <c r="X27" s="29"/>
      <c r="Y27" s="29"/>
      <c r="AB27" s="27" t="s">
        <v>199</v>
      </c>
      <c r="AC27" s="29"/>
      <c r="AD27" s="29"/>
      <c r="AH27" s="27" t="s">
        <v>199</v>
      </c>
      <c r="AI27" s="29"/>
      <c r="AJ27" s="29"/>
      <c r="AN27" s="27" t="s">
        <v>199</v>
      </c>
      <c r="AO27" s="29"/>
      <c r="AP27" s="29"/>
      <c r="AS27" s="27" t="s">
        <v>199</v>
      </c>
      <c r="AT27" s="29"/>
      <c r="AU27" s="29"/>
      <c r="AX27" s="27" t="s">
        <v>199</v>
      </c>
      <c r="AY27" s="29"/>
      <c r="AZ27" s="29"/>
      <c r="BC27" s="27" t="s">
        <v>199</v>
      </c>
      <c r="BD27" s="29"/>
      <c r="BE27" s="29"/>
      <c r="BH27" s="27" t="s">
        <v>199</v>
      </c>
      <c r="BI27" s="29"/>
      <c r="BJ27" s="29"/>
      <c r="BM27" s="27" t="s">
        <v>199</v>
      </c>
      <c r="BN27" s="29"/>
      <c r="BO27" s="29"/>
      <c r="BR27" s="27" t="s">
        <v>199</v>
      </c>
      <c r="BS27" s="29"/>
      <c r="BT27" s="29"/>
      <c r="BW27" s="27" t="s">
        <v>199</v>
      </c>
      <c r="BX27" s="29"/>
      <c r="BY27" s="29"/>
      <c r="CB27" s="27" t="s">
        <v>199</v>
      </c>
      <c r="CC27" s="29"/>
      <c r="CD27" s="29"/>
    </row>
    <row r="28" spans="1:82" x14ac:dyDescent="0.25">
      <c r="A28" s="56"/>
      <c r="B28" t="s">
        <v>161</v>
      </c>
      <c r="C28" t="s">
        <v>162</v>
      </c>
      <c r="D28" s="64"/>
      <c r="E28" s="64">
        <v>0</v>
      </c>
      <c r="G28" t="s">
        <v>161</v>
      </c>
      <c r="H28" t="s">
        <v>162</v>
      </c>
      <c r="I28" s="64"/>
      <c r="J28" s="64">
        <v>0</v>
      </c>
      <c r="L28" t="s">
        <v>161</v>
      </c>
      <c r="M28" t="s">
        <v>162</v>
      </c>
      <c r="N28" s="64"/>
      <c r="O28" s="64">
        <v>0</v>
      </c>
      <c r="Q28" t="s">
        <v>161</v>
      </c>
      <c r="R28" t="s">
        <v>162</v>
      </c>
      <c r="S28" s="64"/>
      <c r="T28" s="64">
        <v>0</v>
      </c>
      <c r="W28" t="s">
        <v>200</v>
      </c>
      <c r="X28">
        <v>1625</v>
      </c>
      <c r="Y28" s="29">
        <v>0</v>
      </c>
      <c r="AB28" t="s">
        <v>200</v>
      </c>
      <c r="AC28">
        <v>1625</v>
      </c>
      <c r="AD28" s="29">
        <v>0</v>
      </c>
      <c r="AH28" t="s">
        <v>200</v>
      </c>
      <c r="AI28">
        <v>1625</v>
      </c>
      <c r="AJ28" s="29">
        <v>0</v>
      </c>
      <c r="AN28" t="s">
        <v>200</v>
      </c>
      <c r="AO28">
        <v>1625</v>
      </c>
      <c r="AP28" s="29">
        <v>0</v>
      </c>
      <c r="AS28" t="s">
        <v>200</v>
      </c>
      <c r="AT28">
        <v>1625</v>
      </c>
      <c r="AU28" s="29">
        <v>0</v>
      </c>
      <c r="AX28" t="s">
        <v>200</v>
      </c>
      <c r="AY28">
        <v>1625</v>
      </c>
      <c r="AZ28" s="29">
        <v>0</v>
      </c>
      <c r="BC28" t="s">
        <v>200</v>
      </c>
      <c r="BD28">
        <v>1625</v>
      </c>
      <c r="BE28" s="29">
        <v>0</v>
      </c>
      <c r="BH28" t="s">
        <v>200</v>
      </c>
      <c r="BI28">
        <v>1625</v>
      </c>
      <c r="BJ28" s="29">
        <v>0</v>
      </c>
      <c r="BM28" t="s">
        <v>200</v>
      </c>
      <c r="BN28">
        <v>1625</v>
      </c>
      <c r="BO28" s="29">
        <v>0</v>
      </c>
      <c r="BR28" t="s">
        <v>200</v>
      </c>
      <c r="BS28">
        <v>1625</v>
      </c>
      <c r="BT28" s="29">
        <v>0</v>
      </c>
      <c r="BW28" t="s">
        <v>200</v>
      </c>
      <c r="BX28">
        <v>1625</v>
      </c>
      <c r="BY28" s="29">
        <v>0</v>
      </c>
      <c r="CB28" t="s">
        <v>200</v>
      </c>
      <c r="CC28">
        <v>1625</v>
      </c>
      <c r="CD28" s="29">
        <v>0</v>
      </c>
    </row>
    <row r="29" spans="1:82" x14ac:dyDescent="0.25">
      <c r="A29" s="56"/>
      <c r="C29" t="s">
        <v>163</v>
      </c>
      <c r="D29" s="64"/>
      <c r="E29" s="64">
        <v>0</v>
      </c>
      <c r="H29" t="s">
        <v>163</v>
      </c>
      <c r="I29" s="64"/>
      <c r="J29" s="64">
        <v>0</v>
      </c>
      <c r="M29" t="s">
        <v>163</v>
      </c>
      <c r="N29" s="64"/>
      <c r="O29" s="64">
        <v>0</v>
      </c>
      <c r="R29" t="s">
        <v>163</v>
      </c>
      <c r="S29" s="64"/>
      <c r="T29" s="64">
        <v>0</v>
      </c>
      <c r="W29" t="s">
        <v>195</v>
      </c>
      <c r="Y29" s="29">
        <v>0</v>
      </c>
      <c r="AB29" t="s">
        <v>195</v>
      </c>
      <c r="AD29" s="29">
        <v>0</v>
      </c>
      <c r="AH29" t="s">
        <v>195</v>
      </c>
      <c r="AJ29" s="29">
        <v>0</v>
      </c>
      <c r="AN29" t="s">
        <v>195</v>
      </c>
      <c r="AP29" s="29">
        <v>0</v>
      </c>
      <c r="AS29" t="s">
        <v>195</v>
      </c>
      <c r="AU29" s="29">
        <v>0</v>
      </c>
      <c r="AX29" t="s">
        <v>195</v>
      </c>
      <c r="AZ29" s="29">
        <v>0</v>
      </c>
      <c r="BC29" t="s">
        <v>195</v>
      </c>
      <c r="BE29" s="29">
        <v>0</v>
      </c>
      <c r="BH29" t="s">
        <v>195</v>
      </c>
      <c r="BJ29" s="29">
        <v>0</v>
      </c>
      <c r="BM29" t="s">
        <v>195</v>
      </c>
      <c r="BO29" s="29">
        <v>0</v>
      </c>
      <c r="BR29" t="s">
        <v>195</v>
      </c>
      <c r="BT29" s="29">
        <v>0</v>
      </c>
      <c r="BW29" t="s">
        <v>195</v>
      </c>
      <c r="BY29" s="29">
        <v>0</v>
      </c>
      <c r="CB29" t="s">
        <v>195</v>
      </c>
      <c r="CD29" s="29">
        <v>0</v>
      </c>
    </row>
    <row r="30" spans="1:82" x14ac:dyDescent="0.25">
      <c r="A30" s="56"/>
      <c r="C30" t="s">
        <v>160</v>
      </c>
      <c r="D30" s="64">
        <f>2100*6</f>
        <v>12600</v>
      </c>
      <c r="E30" s="64">
        <v>0</v>
      </c>
      <c r="H30" t="s">
        <v>160</v>
      </c>
      <c r="I30" s="64">
        <f>2100*6</f>
        <v>12600</v>
      </c>
      <c r="J30" s="64">
        <v>0</v>
      </c>
      <c r="M30" t="s">
        <v>160</v>
      </c>
      <c r="N30" s="64">
        <f>2100*6</f>
        <v>12600</v>
      </c>
      <c r="O30" s="64">
        <v>0</v>
      </c>
      <c r="R30" t="s">
        <v>160</v>
      </c>
      <c r="S30" s="64">
        <f>2100*6</f>
        <v>12600</v>
      </c>
      <c r="T30" s="64">
        <v>0</v>
      </c>
      <c r="V30" t="s">
        <v>201</v>
      </c>
      <c r="W30" s="27" t="s">
        <v>202</v>
      </c>
      <c r="X30">
        <v>200</v>
      </c>
      <c r="Y30">
        <v>0</v>
      </c>
      <c r="AA30" t="s">
        <v>201</v>
      </c>
      <c r="AB30" s="27" t="s">
        <v>202</v>
      </c>
      <c r="AC30">
        <v>200</v>
      </c>
      <c r="AD30">
        <v>0</v>
      </c>
      <c r="AG30" t="s">
        <v>201</v>
      </c>
      <c r="AH30" s="27" t="s">
        <v>202</v>
      </c>
      <c r="AI30">
        <v>200</v>
      </c>
      <c r="AJ30">
        <v>0</v>
      </c>
      <c r="AM30" t="s">
        <v>201</v>
      </c>
      <c r="AN30" s="27" t="s">
        <v>202</v>
      </c>
      <c r="AO30">
        <v>200</v>
      </c>
      <c r="AP30">
        <v>0</v>
      </c>
      <c r="AR30" t="s">
        <v>201</v>
      </c>
      <c r="AS30" s="27" t="s">
        <v>202</v>
      </c>
      <c r="AT30">
        <v>200</v>
      </c>
      <c r="AU30">
        <v>0</v>
      </c>
      <c r="AW30" t="s">
        <v>201</v>
      </c>
      <c r="AX30" s="27" t="s">
        <v>202</v>
      </c>
      <c r="AY30">
        <v>200</v>
      </c>
      <c r="AZ30">
        <v>0</v>
      </c>
      <c r="BB30" t="s">
        <v>201</v>
      </c>
      <c r="BC30" s="27" t="s">
        <v>202</v>
      </c>
      <c r="BD30">
        <v>200</v>
      </c>
      <c r="BE30">
        <v>0</v>
      </c>
      <c r="BG30" t="s">
        <v>201</v>
      </c>
      <c r="BH30" s="27" t="s">
        <v>202</v>
      </c>
      <c r="BI30">
        <v>200</v>
      </c>
      <c r="BJ30">
        <v>0</v>
      </c>
      <c r="BL30" t="s">
        <v>201</v>
      </c>
      <c r="BM30" s="27" t="s">
        <v>202</v>
      </c>
      <c r="BN30">
        <v>200</v>
      </c>
      <c r="BO30">
        <v>0</v>
      </c>
      <c r="BQ30" t="s">
        <v>201</v>
      </c>
      <c r="BR30" s="27" t="s">
        <v>202</v>
      </c>
      <c r="BS30">
        <v>200</v>
      </c>
      <c r="BT30">
        <v>0</v>
      </c>
      <c r="BV30" t="s">
        <v>201</v>
      </c>
      <c r="BW30" s="27" t="s">
        <v>202</v>
      </c>
      <c r="BX30">
        <v>200</v>
      </c>
      <c r="BY30">
        <v>0</v>
      </c>
      <c r="CA30" t="s">
        <v>201</v>
      </c>
      <c r="CB30" s="27" t="s">
        <v>202</v>
      </c>
      <c r="CC30">
        <v>200</v>
      </c>
      <c r="CD30">
        <v>0</v>
      </c>
    </row>
    <row r="31" spans="1:82" x14ac:dyDescent="0.25">
      <c r="A31" s="56"/>
      <c r="B31" t="s">
        <v>164</v>
      </c>
      <c r="C31" t="s">
        <v>165</v>
      </c>
      <c r="D31" s="64">
        <v>1400</v>
      </c>
      <c r="E31" s="64">
        <v>1400</v>
      </c>
      <c r="G31" t="s">
        <v>164</v>
      </c>
      <c r="H31" t="s">
        <v>165</v>
      </c>
      <c r="I31" s="64">
        <v>1400</v>
      </c>
      <c r="J31" s="64">
        <v>1400</v>
      </c>
      <c r="L31" t="s">
        <v>164</v>
      </c>
      <c r="M31" t="s">
        <v>165</v>
      </c>
      <c r="N31" s="64">
        <v>1400</v>
      </c>
      <c r="O31" s="64">
        <v>1400</v>
      </c>
      <c r="Q31" t="s">
        <v>164</v>
      </c>
      <c r="R31" t="s">
        <v>165</v>
      </c>
      <c r="S31" s="64">
        <v>1400</v>
      </c>
      <c r="T31" s="64">
        <v>1400</v>
      </c>
      <c r="W31" s="27" t="s">
        <v>203</v>
      </c>
      <c r="X31">
        <v>200</v>
      </c>
      <c r="Y31" s="29">
        <v>200</v>
      </c>
      <c r="AB31" s="27" t="s">
        <v>203</v>
      </c>
      <c r="AC31">
        <v>200</v>
      </c>
      <c r="AD31" s="29">
        <v>200</v>
      </c>
      <c r="AH31" s="27" t="s">
        <v>203</v>
      </c>
      <c r="AI31">
        <v>200</v>
      </c>
      <c r="AJ31" s="29">
        <v>200</v>
      </c>
      <c r="AN31" s="27" t="s">
        <v>203</v>
      </c>
      <c r="AO31">
        <v>200</v>
      </c>
      <c r="AP31" s="29">
        <v>200</v>
      </c>
      <c r="AS31" s="27" t="s">
        <v>203</v>
      </c>
      <c r="AT31">
        <v>200</v>
      </c>
      <c r="AU31" s="29">
        <v>200</v>
      </c>
      <c r="AX31" s="27" t="s">
        <v>203</v>
      </c>
      <c r="AY31">
        <v>200</v>
      </c>
      <c r="AZ31" s="29">
        <v>200</v>
      </c>
      <c r="BC31" s="27" t="s">
        <v>203</v>
      </c>
      <c r="BD31">
        <v>200</v>
      </c>
      <c r="BE31" s="29">
        <v>200</v>
      </c>
      <c r="BH31" s="27" t="s">
        <v>203</v>
      </c>
      <c r="BI31">
        <v>200</v>
      </c>
      <c r="BJ31" s="29">
        <v>200</v>
      </c>
      <c r="BM31" s="27" t="s">
        <v>203</v>
      </c>
      <c r="BN31">
        <v>200</v>
      </c>
      <c r="BO31" s="29">
        <v>200</v>
      </c>
      <c r="BR31" s="27" t="s">
        <v>203</v>
      </c>
      <c r="BS31">
        <v>200</v>
      </c>
      <c r="BT31" s="29">
        <v>200</v>
      </c>
      <c r="BW31" s="27" t="s">
        <v>203</v>
      </c>
      <c r="BX31">
        <v>200</v>
      </c>
      <c r="BY31" s="29">
        <v>200</v>
      </c>
      <c r="CB31" s="27" t="s">
        <v>203</v>
      </c>
      <c r="CC31">
        <v>200</v>
      </c>
      <c r="CD31" s="29">
        <v>200</v>
      </c>
    </row>
    <row r="32" spans="1:82" x14ac:dyDescent="0.25">
      <c r="A32" s="56"/>
      <c r="C32" t="s">
        <v>187</v>
      </c>
      <c r="D32" s="64"/>
      <c r="E32" s="64">
        <v>2000</v>
      </c>
      <c r="H32" t="s">
        <v>187</v>
      </c>
      <c r="I32" s="64"/>
      <c r="J32" s="64">
        <v>1000</v>
      </c>
      <c r="M32" t="s">
        <v>187</v>
      </c>
      <c r="N32" s="64"/>
      <c r="O32" s="64">
        <v>1000</v>
      </c>
      <c r="R32" t="s">
        <v>187</v>
      </c>
      <c r="S32" s="64"/>
      <c r="T32" s="64">
        <v>1000</v>
      </c>
      <c r="W32" s="27" t="s">
        <v>204</v>
      </c>
      <c r="Y32" s="29">
        <v>0</v>
      </c>
      <c r="AB32" s="27" t="s">
        <v>204</v>
      </c>
      <c r="AD32" s="29">
        <v>0</v>
      </c>
      <c r="AH32" s="27" t="s">
        <v>204</v>
      </c>
      <c r="AJ32" s="29">
        <v>0</v>
      </c>
      <c r="AN32" s="27" t="s">
        <v>204</v>
      </c>
      <c r="AP32" s="29">
        <v>0</v>
      </c>
      <c r="AS32" s="27" t="s">
        <v>204</v>
      </c>
      <c r="AU32" s="29">
        <v>0</v>
      </c>
      <c r="AX32" s="27" t="s">
        <v>204</v>
      </c>
      <c r="AZ32" s="29">
        <v>0</v>
      </c>
      <c r="BC32" s="27" t="s">
        <v>204</v>
      </c>
      <c r="BE32" s="29">
        <v>0</v>
      </c>
      <c r="BH32" s="27" t="s">
        <v>204</v>
      </c>
      <c r="BJ32" s="29">
        <v>0</v>
      </c>
      <c r="BM32" s="27" t="s">
        <v>204</v>
      </c>
      <c r="BO32" s="29">
        <v>0</v>
      </c>
      <c r="BR32" s="27" t="s">
        <v>204</v>
      </c>
      <c r="BT32" s="29">
        <v>0</v>
      </c>
      <c r="BW32" s="27" t="s">
        <v>204</v>
      </c>
      <c r="BY32" s="29">
        <v>0</v>
      </c>
      <c r="CB32" s="27" t="s">
        <v>204</v>
      </c>
      <c r="CD32" s="29">
        <v>0</v>
      </c>
    </row>
    <row r="33" spans="1:82" x14ac:dyDescent="0.25">
      <c r="A33" s="56"/>
      <c r="C33" s="27" t="s">
        <v>166</v>
      </c>
      <c r="E33" s="29">
        <v>0</v>
      </c>
      <c r="H33" s="27" t="s">
        <v>166</v>
      </c>
      <c r="J33" s="29">
        <v>0</v>
      </c>
      <c r="M33" s="27" t="s">
        <v>166</v>
      </c>
      <c r="O33" s="29">
        <v>0</v>
      </c>
      <c r="R33" s="27" t="s">
        <v>166</v>
      </c>
      <c r="T33" s="29">
        <v>0</v>
      </c>
      <c r="W33" s="27" t="s">
        <v>205</v>
      </c>
      <c r="X33">
        <v>4950</v>
      </c>
      <c r="Y33" s="29">
        <v>4950</v>
      </c>
      <c r="AB33" s="27" t="s">
        <v>205</v>
      </c>
      <c r="AC33">
        <v>4950</v>
      </c>
      <c r="AD33" s="29">
        <v>4950</v>
      </c>
      <c r="AH33" s="27" t="s">
        <v>205</v>
      </c>
      <c r="AI33">
        <v>4950</v>
      </c>
      <c r="AJ33" s="29">
        <v>4950</v>
      </c>
      <c r="AN33" s="27" t="s">
        <v>205</v>
      </c>
      <c r="AO33">
        <v>4950</v>
      </c>
      <c r="AP33" s="29">
        <v>4950</v>
      </c>
      <c r="AS33" s="27" t="s">
        <v>205</v>
      </c>
      <c r="AT33">
        <v>4950</v>
      </c>
      <c r="AU33" s="29">
        <v>4950</v>
      </c>
      <c r="AX33" s="27" t="s">
        <v>205</v>
      </c>
      <c r="AY33">
        <v>4950</v>
      </c>
      <c r="AZ33" s="29">
        <v>4950</v>
      </c>
      <c r="BC33" s="27" t="s">
        <v>205</v>
      </c>
      <c r="BD33">
        <v>4950</v>
      </c>
      <c r="BE33" s="29">
        <v>4950</v>
      </c>
      <c r="BH33" s="27" t="s">
        <v>205</v>
      </c>
      <c r="BI33">
        <v>4950</v>
      </c>
      <c r="BJ33" s="29">
        <v>4950</v>
      </c>
      <c r="BM33" s="27" t="s">
        <v>205</v>
      </c>
      <c r="BN33">
        <v>4950</v>
      </c>
      <c r="BO33" s="29">
        <v>4950</v>
      </c>
      <c r="BR33" s="27" t="s">
        <v>205</v>
      </c>
      <c r="BS33">
        <v>4950</v>
      </c>
      <c r="BT33" s="29">
        <v>4950</v>
      </c>
      <c r="BW33" s="27" t="s">
        <v>205</v>
      </c>
      <c r="BX33">
        <v>4950</v>
      </c>
      <c r="BY33" s="29">
        <v>4950</v>
      </c>
      <c r="CB33" s="27" t="s">
        <v>205</v>
      </c>
      <c r="CC33">
        <v>4950</v>
      </c>
      <c r="CD33" s="29">
        <v>4950</v>
      </c>
    </row>
    <row r="34" spans="1:82" x14ac:dyDescent="0.25">
      <c r="A34" s="56"/>
      <c r="C34" t="s">
        <v>141</v>
      </c>
      <c r="D34" s="29"/>
      <c r="E34" s="64">
        <v>0</v>
      </c>
      <c r="H34" t="s">
        <v>141</v>
      </c>
      <c r="I34" s="29"/>
      <c r="J34" s="64">
        <v>0</v>
      </c>
      <c r="M34" t="s">
        <v>141</v>
      </c>
      <c r="N34" s="29"/>
      <c r="O34" s="64">
        <v>0</v>
      </c>
      <c r="R34" t="s">
        <v>141</v>
      </c>
      <c r="S34" s="29"/>
      <c r="T34" s="64">
        <v>0</v>
      </c>
      <c r="W34" t="s">
        <v>185</v>
      </c>
      <c r="X34" s="64"/>
      <c r="Y34" s="64">
        <v>3500</v>
      </c>
      <c r="AB34" t="s">
        <v>185</v>
      </c>
      <c r="AC34" s="64"/>
      <c r="AD34" s="64">
        <v>3500</v>
      </c>
      <c r="AH34" t="s">
        <v>185</v>
      </c>
      <c r="AI34" s="64"/>
      <c r="AJ34" s="64">
        <v>3500</v>
      </c>
      <c r="AN34" t="s">
        <v>185</v>
      </c>
      <c r="AO34" s="64"/>
      <c r="AP34" s="64">
        <v>3500</v>
      </c>
      <c r="AS34" t="s">
        <v>185</v>
      </c>
      <c r="AT34" s="64"/>
      <c r="AU34" s="64">
        <v>3500</v>
      </c>
      <c r="AX34" t="s">
        <v>185</v>
      </c>
      <c r="AY34" s="64"/>
      <c r="AZ34" s="64">
        <v>3500</v>
      </c>
      <c r="BC34" t="s">
        <v>185</v>
      </c>
      <c r="BD34" s="64"/>
      <c r="BE34" s="64">
        <v>3500</v>
      </c>
      <c r="BH34" t="s">
        <v>185</v>
      </c>
      <c r="BI34" s="64"/>
      <c r="BJ34" s="64">
        <v>3500</v>
      </c>
      <c r="BM34" t="s">
        <v>185</v>
      </c>
      <c r="BN34" s="64"/>
      <c r="BO34" s="64">
        <v>3500</v>
      </c>
      <c r="BR34" t="s">
        <v>185</v>
      </c>
      <c r="BS34" s="64"/>
      <c r="BT34" s="64">
        <v>3500</v>
      </c>
      <c r="BW34" t="s">
        <v>185</v>
      </c>
      <c r="BX34" s="64"/>
      <c r="BY34" s="64">
        <v>3500</v>
      </c>
      <c r="CB34" t="s">
        <v>185</v>
      </c>
      <c r="CC34" s="64"/>
      <c r="CD34" s="64">
        <v>3500</v>
      </c>
    </row>
    <row r="35" spans="1:82" x14ac:dyDescent="0.25">
      <c r="A35" s="56"/>
      <c r="C35" t="s">
        <v>167</v>
      </c>
      <c r="E35" s="29">
        <f>10*3500</f>
        <v>35000</v>
      </c>
      <c r="H35" t="s">
        <v>167</v>
      </c>
      <c r="J35" s="29">
        <f>10*3500</f>
        <v>35000</v>
      </c>
      <c r="M35" t="s">
        <v>167</v>
      </c>
      <c r="O35" s="29">
        <f>10*3500</f>
        <v>35000</v>
      </c>
      <c r="R35" t="s">
        <v>167</v>
      </c>
      <c r="T35" s="29">
        <f>10*3500</f>
        <v>35000</v>
      </c>
      <c r="V35" t="s">
        <v>206</v>
      </c>
      <c r="W35" t="s">
        <v>207</v>
      </c>
      <c r="X35" s="29">
        <v>300</v>
      </c>
      <c r="Y35" s="29">
        <v>150</v>
      </c>
      <c r="AA35" t="s">
        <v>206</v>
      </c>
      <c r="AB35" t="s">
        <v>207</v>
      </c>
      <c r="AC35" s="29">
        <v>300</v>
      </c>
      <c r="AD35" s="29">
        <v>150</v>
      </c>
      <c r="AG35" t="s">
        <v>206</v>
      </c>
      <c r="AH35" t="s">
        <v>207</v>
      </c>
      <c r="AI35" s="29">
        <v>300</v>
      </c>
      <c r="AJ35" s="29">
        <v>150</v>
      </c>
      <c r="AM35" t="s">
        <v>206</v>
      </c>
      <c r="AN35" t="s">
        <v>207</v>
      </c>
      <c r="AO35" s="29">
        <v>300</v>
      </c>
      <c r="AP35" s="29">
        <v>150</v>
      </c>
      <c r="AR35" t="s">
        <v>206</v>
      </c>
      <c r="AS35" t="s">
        <v>207</v>
      </c>
      <c r="AT35" s="29">
        <v>300</v>
      </c>
      <c r="AU35" s="29">
        <v>150</v>
      </c>
      <c r="AW35" t="s">
        <v>206</v>
      </c>
      <c r="AX35" t="s">
        <v>207</v>
      </c>
      <c r="AY35" s="29">
        <v>300</v>
      </c>
      <c r="AZ35" s="29">
        <v>150</v>
      </c>
      <c r="BB35" t="s">
        <v>206</v>
      </c>
      <c r="BC35" t="s">
        <v>207</v>
      </c>
      <c r="BD35" s="29">
        <v>300</v>
      </c>
      <c r="BE35" s="29">
        <v>150</v>
      </c>
      <c r="BG35" t="s">
        <v>206</v>
      </c>
      <c r="BH35" t="s">
        <v>207</v>
      </c>
      <c r="BI35" s="29">
        <v>300</v>
      </c>
      <c r="BJ35" s="29">
        <v>150</v>
      </c>
      <c r="BL35" t="s">
        <v>206</v>
      </c>
      <c r="BM35" t="s">
        <v>207</v>
      </c>
      <c r="BN35" s="29">
        <v>300</v>
      </c>
      <c r="BO35" s="29">
        <v>150</v>
      </c>
      <c r="BQ35" t="s">
        <v>206</v>
      </c>
      <c r="BR35" t="s">
        <v>207</v>
      </c>
      <c r="BS35" s="29">
        <v>300</v>
      </c>
      <c r="BT35" s="29">
        <v>150</v>
      </c>
      <c r="BV35" t="s">
        <v>206</v>
      </c>
      <c r="BW35" t="s">
        <v>207</v>
      </c>
      <c r="BX35" s="29">
        <v>300</v>
      </c>
      <c r="BY35" s="29">
        <v>150</v>
      </c>
      <c r="CA35" t="s">
        <v>206</v>
      </c>
      <c r="CB35" t="s">
        <v>207</v>
      </c>
      <c r="CC35" s="29">
        <v>300</v>
      </c>
      <c r="CD35" s="29">
        <v>150</v>
      </c>
    </row>
    <row r="36" spans="1:82" x14ac:dyDescent="0.25">
      <c r="A36" s="56"/>
      <c r="C36" s="27" t="s">
        <v>168</v>
      </c>
      <c r="D36" s="29"/>
      <c r="E36" s="29">
        <v>0</v>
      </c>
      <c r="H36" s="27" t="s">
        <v>168</v>
      </c>
      <c r="I36" s="29"/>
      <c r="J36" s="29">
        <v>0</v>
      </c>
      <c r="M36" s="27" t="s">
        <v>168</v>
      </c>
      <c r="N36" s="29"/>
      <c r="O36" s="29">
        <v>0</v>
      </c>
      <c r="R36" s="27" t="s">
        <v>168</v>
      </c>
      <c r="S36" s="29"/>
      <c r="T36" s="29">
        <v>0</v>
      </c>
      <c r="W36" t="s">
        <v>208</v>
      </c>
      <c r="X36" s="64"/>
      <c r="Y36" s="64"/>
      <c r="AB36" t="s">
        <v>208</v>
      </c>
      <c r="AC36" s="64"/>
      <c r="AD36" s="64"/>
      <c r="AH36" t="s">
        <v>208</v>
      </c>
      <c r="AI36" s="64"/>
      <c r="AJ36" s="64"/>
      <c r="AN36" t="s">
        <v>208</v>
      </c>
      <c r="AO36" s="64"/>
      <c r="AP36" s="64"/>
      <c r="AS36" t="s">
        <v>208</v>
      </c>
      <c r="AT36" s="64"/>
      <c r="AU36" s="64"/>
      <c r="AX36" t="s">
        <v>208</v>
      </c>
      <c r="AY36" s="64"/>
      <c r="AZ36" s="64"/>
      <c r="BC36" t="s">
        <v>208</v>
      </c>
      <c r="BD36" s="64"/>
      <c r="BE36" s="64"/>
      <c r="BH36" t="s">
        <v>208</v>
      </c>
      <c r="BI36" s="64"/>
      <c r="BJ36" s="64"/>
      <c r="BM36" t="s">
        <v>208</v>
      </c>
      <c r="BN36" s="64"/>
      <c r="BO36" s="64"/>
      <c r="BR36" t="s">
        <v>208</v>
      </c>
      <c r="BS36" s="64"/>
      <c r="BT36" s="64"/>
      <c r="BW36" t="s">
        <v>208</v>
      </c>
      <c r="BX36" s="64"/>
      <c r="BY36" s="64"/>
      <c r="CB36" t="s">
        <v>208</v>
      </c>
      <c r="CC36" s="64"/>
      <c r="CD36" s="64"/>
    </row>
    <row r="37" spans="1:82" x14ac:dyDescent="0.25">
      <c r="E37" s="29"/>
      <c r="J37" s="29"/>
      <c r="O37" s="29"/>
      <c r="T37" s="29"/>
      <c r="W37" t="s">
        <v>209</v>
      </c>
      <c r="X37" s="64"/>
      <c r="Y37" s="64">
        <v>0</v>
      </c>
      <c r="AB37" t="s">
        <v>209</v>
      </c>
      <c r="AC37" s="64"/>
      <c r="AD37" s="64">
        <v>0</v>
      </c>
      <c r="AH37" t="s">
        <v>209</v>
      </c>
      <c r="AI37" s="64"/>
      <c r="AJ37" s="64">
        <v>0</v>
      </c>
      <c r="AN37" t="s">
        <v>209</v>
      </c>
      <c r="AO37" s="64"/>
      <c r="AP37" s="64">
        <v>0</v>
      </c>
      <c r="AS37" t="s">
        <v>209</v>
      </c>
      <c r="AT37" s="64"/>
      <c r="AU37" s="64">
        <v>0</v>
      </c>
      <c r="AX37" t="s">
        <v>209</v>
      </c>
      <c r="AY37" s="64"/>
      <c r="AZ37" s="64">
        <v>0</v>
      </c>
      <c r="BC37" t="s">
        <v>209</v>
      </c>
      <c r="BD37" s="64"/>
      <c r="BE37" s="64">
        <v>0</v>
      </c>
      <c r="BH37" t="s">
        <v>209</v>
      </c>
      <c r="BI37" s="64"/>
      <c r="BJ37" s="64">
        <v>0</v>
      </c>
      <c r="BM37" t="s">
        <v>209</v>
      </c>
      <c r="BN37" s="64"/>
      <c r="BO37" s="64">
        <v>0</v>
      </c>
      <c r="BR37" t="s">
        <v>209</v>
      </c>
      <c r="BS37" s="64"/>
      <c r="BT37" s="64">
        <v>0</v>
      </c>
      <c r="BW37" t="s">
        <v>209</v>
      </c>
      <c r="BX37" s="64"/>
      <c r="BY37" s="64">
        <v>0</v>
      </c>
      <c r="CB37" t="s">
        <v>209</v>
      </c>
      <c r="CC37" s="64"/>
      <c r="CD37" s="64">
        <v>0</v>
      </c>
    </row>
    <row r="38" spans="1:82" x14ac:dyDescent="0.25">
      <c r="C38" s="28" t="s">
        <v>169</v>
      </c>
      <c r="D38" s="65">
        <f>SUM(D5:D37)/$C$1</f>
        <v>561.83515</v>
      </c>
      <c r="E38" s="65">
        <f>SUM(E5:E37)/$C$1</f>
        <v>1350.33861</v>
      </c>
      <c r="H38" s="28" t="s">
        <v>169</v>
      </c>
      <c r="I38" s="65">
        <f>SUM(I5:I37)/$C$1</f>
        <v>561.83515</v>
      </c>
      <c r="J38" s="65">
        <f>SUM(J5:J37)/$C$1</f>
        <v>1285.8636100000001</v>
      </c>
      <c r="M38" s="28" t="s">
        <v>169</v>
      </c>
      <c r="N38" s="65">
        <f>SUM(N5:N37)/$C$1</f>
        <v>561.83515</v>
      </c>
      <c r="O38" s="65">
        <f>SUM(O5:O37)/$C$1</f>
        <v>1285.8636100000001</v>
      </c>
      <c r="R38" s="28" t="s">
        <v>169</v>
      </c>
      <c r="S38" s="65">
        <f>SUM(S5:S37)/$C$1</f>
        <v>561.83515</v>
      </c>
      <c r="T38" s="65">
        <f>SUM(T5:T37)/$C$1</f>
        <v>1285.8636100000001</v>
      </c>
      <c r="W38" t="s">
        <v>210</v>
      </c>
      <c r="AB38" t="s">
        <v>210</v>
      </c>
      <c r="AH38" t="s">
        <v>210</v>
      </c>
      <c r="AN38" t="s">
        <v>210</v>
      </c>
      <c r="AS38" t="s">
        <v>210</v>
      </c>
      <c r="AX38" t="s">
        <v>210</v>
      </c>
      <c r="BC38" t="s">
        <v>210</v>
      </c>
      <c r="BH38" t="s">
        <v>210</v>
      </c>
      <c r="BM38" t="s">
        <v>210</v>
      </c>
      <c r="BR38" t="s">
        <v>210</v>
      </c>
      <c r="BW38" t="s">
        <v>210</v>
      </c>
      <c r="CB38" t="s">
        <v>210</v>
      </c>
    </row>
    <row r="39" spans="1:82" x14ac:dyDescent="0.25">
      <c r="W39" t="s">
        <v>211</v>
      </c>
      <c r="Y39" s="64">
        <v>0</v>
      </c>
      <c r="AB39" t="s">
        <v>211</v>
      </c>
      <c r="AD39" s="64">
        <v>0</v>
      </c>
      <c r="AH39" t="s">
        <v>211</v>
      </c>
      <c r="AJ39" s="64">
        <v>0</v>
      </c>
      <c r="AN39" t="s">
        <v>211</v>
      </c>
      <c r="AP39" s="64">
        <v>0</v>
      </c>
      <c r="AS39" t="s">
        <v>211</v>
      </c>
      <c r="AU39" s="64">
        <v>0</v>
      </c>
      <c r="AX39" t="s">
        <v>211</v>
      </c>
      <c r="AZ39" s="64">
        <v>0</v>
      </c>
      <c r="BC39" t="s">
        <v>211</v>
      </c>
      <c r="BE39" s="64">
        <v>0</v>
      </c>
      <c r="BH39" t="s">
        <v>211</v>
      </c>
      <c r="BJ39" s="64">
        <v>0</v>
      </c>
      <c r="BM39" t="s">
        <v>211</v>
      </c>
      <c r="BO39" s="64">
        <v>0</v>
      </c>
      <c r="BR39" t="s">
        <v>211</v>
      </c>
      <c r="BT39" s="64">
        <v>0</v>
      </c>
      <c r="BW39" t="s">
        <v>211</v>
      </c>
      <c r="BY39" s="64">
        <v>0</v>
      </c>
      <c r="CB39" t="s">
        <v>211</v>
      </c>
      <c r="CD39" s="64">
        <v>0</v>
      </c>
    </row>
    <row r="40" spans="1:82" x14ac:dyDescent="0.25">
      <c r="C40" s="28" t="s">
        <v>170</v>
      </c>
      <c r="D40" s="28"/>
      <c r="E40" s="65">
        <v>0</v>
      </c>
      <c r="H40" s="28" t="s">
        <v>170</v>
      </c>
      <c r="I40" s="28"/>
      <c r="J40" s="65">
        <v>0</v>
      </c>
      <c r="M40" s="28" t="s">
        <v>170</v>
      </c>
      <c r="N40" s="28"/>
      <c r="O40" s="65">
        <v>0</v>
      </c>
      <c r="R40" s="28" t="s">
        <v>170</v>
      </c>
      <c r="S40" s="28"/>
      <c r="T40" s="65">
        <v>0</v>
      </c>
      <c r="W40" t="s">
        <v>212</v>
      </c>
      <c r="Y40" s="64">
        <v>0</v>
      </c>
      <c r="AB40" t="s">
        <v>212</v>
      </c>
      <c r="AD40" s="64">
        <v>0</v>
      </c>
      <c r="AH40" t="s">
        <v>212</v>
      </c>
      <c r="AJ40" s="64">
        <v>0</v>
      </c>
      <c r="AN40" t="s">
        <v>212</v>
      </c>
      <c r="AP40" s="64">
        <v>0</v>
      </c>
      <c r="AS40" t="s">
        <v>212</v>
      </c>
      <c r="AU40" s="64">
        <v>0</v>
      </c>
      <c r="AX40" t="s">
        <v>212</v>
      </c>
      <c r="AZ40" s="64">
        <v>0</v>
      </c>
      <c r="BC40" t="s">
        <v>212</v>
      </c>
      <c r="BE40" s="64">
        <v>0</v>
      </c>
      <c r="BH40" t="s">
        <v>212</v>
      </c>
      <c r="BJ40" s="64">
        <v>0</v>
      </c>
      <c r="BM40" t="s">
        <v>212</v>
      </c>
      <c r="BO40" s="64">
        <v>0</v>
      </c>
      <c r="BR40" t="s">
        <v>212</v>
      </c>
      <c r="BT40" s="64">
        <v>0</v>
      </c>
      <c r="BW40" t="s">
        <v>212</v>
      </c>
      <c r="BY40" s="64">
        <v>0</v>
      </c>
      <c r="CB40" t="s">
        <v>212</v>
      </c>
      <c r="CD40" s="64">
        <v>0</v>
      </c>
    </row>
    <row r="41" spans="1:82" x14ac:dyDescent="0.25">
      <c r="C41" s="28" t="s">
        <v>171</v>
      </c>
      <c r="D41" s="28" t="s">
        <v>27</v>
      </c>
      <c r="E41" s="65">
        <f>+(E38+((D38-D48)*E43))+(D48*(E43/2))</f>
        <v>3990.6156499999997</v>
      </c>
      <c r="H41" s="28" t="s">
        <v>171</v>
      </c>
      <c r="I41" s="28" t="s">
        <v>27</v>
      </c>
      <c r="J41" s="65">
        <f>+(J38+((I38-I48)*J43))+(I48*(J43/2))</f>
        <v>3266.0713900000001</v>
      </c>
      <c r="M41" s="28" t="s">
        <v>171</v>
      </c>
      <c r="N41" s="28" t="s">
        <v>27</v>
      </c>
      <c r="O41" s="65">
        <f>+(O38+((N38-N48)*O43))+(N48*(O43/2))</f>
        <v>2606.0021299999999</v>
      </c>
      <c r="R41" s="28" t="s">
        <v>171</v>
      </c>
      <c r="S41" s="28" t="s">
        <v>27</v>
      </c>
      <c r="T41" s="65">
        <f>+(T38+((S38-S48)*T43))+(S48*(T43/2))</f>
        <v>1945.9328700000001</v>
      </c>
      <c r="W41" t="s">
        <v>213</v>
      </c>
      <c r="X41">
        <v>6500</v>
      </c>
      <c r="Y41" s="64">
        <v>0</v>
      </c>
      <c r="AB41" t="s">
        <v>213</v>
      </c>
      <c r="AC41">
        <v>6500</v>
      </c>
      <c r="AD41" s="64">
        <v>0</v>
      </c>
      <c r="AH41" t="s">
        <v>213</v>
      </c>
      <c r="AI41">
        <v>6500</v>
      </c>
      <c r="AJ41" s="64">
        <v>0</v>
      </c>
      <c r="AN41" t="s">
        <v>213</v>
      </c>
      <c r="AO41">
        <v>6500</v>
      </c>
      <c r="AP41" s="64">
        <v>0</v>
      </c>
      <c r="AS41" t="s">
        <v>213</v>
      </c>
      <c r="AT41">
        <v>6500</v>
      </c>
      <c r="AU41" s="64">
        <v>0</v>
      </c>
      <c r="AX41" t="s">
        <v>213</v>
      </c>
      <c r="AY41">
        <v>6500</v>
      </c>
      <c r="AZ41" s="64">
        <v>0</v>
      </c>
      <c r="BC41" t="s">
        <v>213</v>
      </c>
      <c r="BD41">
        <v>6500</v>
      </c>
      <c r="BE41" s="64">
        <v>0</v>
      </c>
      <c r="BH41" t="s">
        <v>213</v>
      </c>
      <c r="BI41">
        <v>6500</v>
      </c>
      <c r="BJ41" s="64">
        <v>0</v>
      </c>
      <c r="BM41" t="s">
        <v>213</v>
      </c>
      <c r="BN41">
        <v>6500</v>
      </c>
      <c r="BO41" s="64">
        <v>0</v>
      </c>
      <c r="BR41" t="s">
        <v>213</v>
      </c>
      <c r="BS41">
        <v>6500</v>
      </c>
      <c r="BT41" s="64">
        <v>0</v>
      </c>
      <c r="BW41" t="s">
        <v>213</v>
      </c>
      <c r="BX41">
        <v>6500</v>
      </c>
      <c r="BY41" s="64">
        <v>0</v>
      </c>
      <c r="CB41" t="s">
        <v>213</v>
      </c>
      <c r="CC41">
        <v>6500</v>
      </c>
      <c r="CD41" s="64">
        <v>0</v>
      </c>
    </row>
    <row r="42" spans="1:82" x14ac:dyDescent="0.25">
      <c r="C42" s="28" t="s">
        <v>172</v>
      </c>
      <c r="D42" s="28" t="s">
        <v>27</v>
      </c>
      <c r="E42" s="65">
        <v>120</v>
      </c>
      <c r="H42" s="28" t="s">
        <v>172</v>
      </c>
      <c r="I42" s="28" t="s">
        <v>27</v>
      </c>
      <c r="J42" s="65">
        <v>120</v>
      </c>
      <c r="M42" s="28" t="s">
        <v>172</v>
      </c>
      <c r="N42" s="28" t="s">
        <v>27</v>
      </c>
      <c r="O42" s="65">
        <v>120</v>
      </c>
      <c r="R42" s="28" t="s">
        <v>172</v>
      </c>
      <c r="S42" s="28" t="s">
        <v>27</v>
      </c>
      <c r="T42" s="65">
        <v>120</v>
      </c>
      <c r="W42" t="s">
        <v>185</v>
      </c>
      <c r="X42" s="64"/>
      <c r="Y42" s="64">
        <v>3500</v>
      </c>
      <c r="AB42" t="s">
        <v>185</v>
      </c>
      <c r="AC42" s="64"/>
      <c r="AD42" s="64">
        <v>3500</v>
      </c>
      <c r="AH42" t="s">
        <v>185</v>
      </c>
      <c r="AI42" s="64"/>
      <c r="AJ42" s="64">
        <v>3500</v>
      </c>
      <c r="AN42" t="s">
        <v>185</v>
      </c>
      <c r="AO42" s="64"/>
      <c r="AP42" s="64">
        <v>3500</v>
      </c>
      <c r="AS42" t="s">
        <v>185</v>
      </c>
      <c r="AT42" s="64"/>
      <c r="AU42" s="64">
        <v>3500</v>
      </c>
      <c r="AX42" t="s">
        <v>185</v>
      </c>
      <c r="AY42" s="64"/>
      <c r="AZ42" s="64">
        <v>3500</v>
      </c>
      <c r="BC42" t="s">
        <v>185</v>
      </c>
      <c r="BD42" s="64"/>
      <c r="BE42" s="64">
        <v>3500</v>
      </c>
      <c r="BH42" t="s">
        <v>185</v>
      </c>
      <c r="BI42" s="64"/>
      <c r="BJ42" s="64">
        <v>3500</v>
      </c>
      <c r="BM42" t="s">
        <v>185</v>
      </c>
      <c r="BN42" s="64"/>
      <c r="BO42" s="64">
        <v>3500</v>
      </c>
      <c r="BR42" t="s">
        <v>185</v>
      </c>
      <c r="BS42" s="64"/>
      <c r="BT42" s="64">
        <v>3500</v>
      </c>
      <c r="BW42" t="s">
        <v>185</v>
      </c>
      <c r="BX42" s="64"/>
      <c r="BY42" s="64">
        <v>3500</v>
      </c>
      <c r="CB42" t="s">
        <v>185</v>
      </c>
      <c r="CC42" s="64"/>
      <c r="CD42" s="64">
        <v>3500</v>
      </c>
    </row>
    <row r="43" spans="1:82" x14ac:dyDescent="0.25">
      <c r="C43" s="28" t="s">
        <v>173</v>
      </c>
      <c r="D43" s="28"/>
      <c r="E43" s="28">
        <v>8</v>
      </c>
      <c r="H43" s="28" t="s">
        <v>173</v>
      </c>
      <c r="I43" s="28"/>
      <c r="J43" s="28">
        <v>6</v>
      </c>
      <c r="M43" s="28" t="s">
        <v>173</v>
      </c>
      <c r="N43" s="28"/>
      <c r="O43" s="28">
        <v>4</v>
      </c>
      <c r="R43" s="28" t="s">
        <v>173</v>
      </c>
      <c r="S43" s="28"/>
      <c r="T43" s="28">
        <v>2</v>
      </c>
      <c r="V43" t="s">
        <v>214</v>
      </c>
      <c r="W43" t="s">
        <v>215</v>
      </c>
      <c r="AA43" t="s">
        <v>214</v>
      </c>
      <c r="AB43" t="s">
        <v>215</v>
      </c>
      <c r="AG43" t="s">
        <v>214</v>
      </c>
      <c r="AH43" t="s">
        <v>215</v>
      </c>
      <c r="AM43" t="s">
        <v>214</v>
      </c>
      <c r="AN43" t="s">
        <v>215</v>
      </c>
      <c r="AR43" t="s">
        <v>214</v>
      </c>
      <c r="AS43" t="s">
        <v>215</v>
      </c>
      <c r="AW43" t="s">
        <v>214</v>
      </c>
      <c r="AX43" t="s">
        <v>215</v>
      </c>
      <c r="BB43" t="s">
        <v>214</v>
      </c>
      <c r="BC43" t="s">
        <v>215</v>
      </c>
      <c r="BG43" t="s">
        <v>214</v>
      </c>
      <c r="BH43" t="s">
        <v>215</v>
      </c>
      <c r="BL43" t="s">
        <v>214</v>
      </c>
      <c r="BM43" t="s">
        <v>215</v>
      </c>
      <c r="BQ43" t="s">
        <v>214</v>
      </c>
      <c r="BR43" t="s">
        <v>215</v>
      </c>
      <c r="BV43" t="s">
        <v>214</v>
      </c>
      <c r="BW43" t="s">
        <v>215</v>
      </c>
      <c r="CA43" t="s">
        <v>214</v>
      </c>
      <c r="CB43" t="s">
        <v>215</v>
      </c>
    </row>
    <row r="44" spans="1:82" x14ac:dyDescent="0.25">
      <c r="C44" s="28" t="s">
        <v>174</v>
      </c>
      <c r="D44" s="28"/>
      <c r="E44" s="65">
        <f>+E42*10</f>
        <v>1200</v>
      </c>
      <c r="H44" s="28" t="s">
        <v>174</v>
      </c>
      <c r="I44" s="28"/>
      <c r="J44" s="65">
        <f>+J42*10</f>
        <v>1200</v>
      </c>
      <c r="M44" s="28" t="s">
        <v>174</v>
      </c>
      <c r="N44" s="28"/>
      <c r="O44" s="65">
        <f>+O42*10</f>
        <v>1200</v>
      </c>
      <c r="R44" s="28" t="s">
        <v>174</v>
      </c>
      <c r="S44" s="28"/>
      <c r="T44" s="65">
        <f>+T42*10</f>
        <v>1200</v>
      </c>
      <c r="W44" t="s">
        <v>211</v>
      </c>
      <c r="Y44" s="64">
        <v>0</v>
      </c>
      <c r="AB44" t="s">
        <v>211</v>
      </c>
      <c r="AD44" s="64">
        <v>0</v>
      </c>
      <c r="AH44" t="s">
        <v>211</v>
      </c>
      <c r="AJ44" s="64">
        <v>0</v>
      </c>
      <c r="AN44" t="s">
        <v>211</v>
      </c>
      <c r="AP44" s="64">
        <v>0</v>
      </c>
      <c r="AS44" t="s">
        <v>211</v>
      </c>
      <c r="AU44" s="64">
        <v>0</v>
      </c>
      <c r="AX44" t="s">
        <v>211</v>
      </c>
      <c r="AZ44" s="64">
        <v>0</v>
      </c>
      <c r="BC44" t="s">
        <v>211</v>
      </c>
      <c r="BE44" s="64">
        <v>0</v>
      </c>
      <c r="BH44" t="s">
        <v>211</v>
      </c>
      <c r="BJ44" s="64">
        <v>0</v>
      </c>
      <c r="BM44" t="s">
        <v>211</v>
      </c>
      <c r="BO44" s="64">
        <v>0</v>
      </c>
      <c r="BR44" t="s">
        <v>211</v>
      </c>
      <c r="BT44" s="64">
        <v>0</v>
      </c>
      <c r="BW44" t="s">
        <v>211</v>
      </c>
      <c r="BY44" s="64">
        <v>0</v>
      </c>
      <c r="CB44" t="s">
        <v>211</v>
      </c>
      <c r="CD44" s="64">
        <v>0</v>
      </c>
    </row>
    <row r="45" spans="1:82" x14ac:dyDescent="0.25">
      <c r="C45" s="28" t="s">
        <v>175</v>
      </c>
      <c r="D45" s="28"/>
      <c r="E45" s="65">
        <f>+E44+E41</f>
        <v>5190.6156499999997</v>
      </c>
      <c r="H45" s="28" t="s">
        <v>175</v>
      </c>
      <c r="I45" s="28"/>
      <c r="J45" s="65">
        <f>+J44+J41</f>
        <v>4466.0713900000001</v>
      </c>
      <c r="M45" s="28" t="s">
        <v>175</v>
      </c>
      <c r="N45" s="28"/>
      <c r="O45" s="65">
        <f>+O44+O41</f>
        <v>3806.0021299999999</v>
      </c>
      <c r="R45" s="28" t="s">
        <v>175</v>
      </c>
      <c r="S45" s="28"/>
      <c r="T45" s="65">
        <f>+T44+T41</f>
        <v>3145.9328700000001</v>
      </c>
      <c r="W45" t="s">
        <v>216</v>
      </c>
      <c r="Y45" s="64">
        <v>0</v>
      </c>
      <c r="AB45" t="s">
        <v>216</v>
      </c>
      <c r="AD45" s="64">
        <v>0</v>
      </c>
      <c r="AH45" t="s">
        <v>216</v>
      </c>
      <c r="AJ45" s="64">
        <v>0</v>
      </c>
      <c r="AN45" t="s">
        <v>216</v>
      </c>
      <c r="AP45" s="64">
        <v>0</v>
      </c>
      <c r="AS45" t="s">
        <v>216</v>
      </c>
      <c r="AU45" s="64">
        <v>0</v>
      </c>
      <c r="AX45" t="s">
        <v>216</v>
      </c>
      <c r="AZ45" s="64">
        <v>0</v>
      </c>
      <c r="BC45" t="s">
        <v>216</v>
      </c>
      <c r="BE45" s="64">
        <v>0</v>
      </c>
      <c r="BH45" t="s">
        <v>216</v>
      </c>
      <c r="BJ45" s="64">
        <v>0</v>
      </c>
      <c r="BM45" t="s">
        <v>216</v>
      </c>
      <c r="BO45" s="64">
        <v>0</v>
      </c>
      <c r="BR45" t="s">
        <v>216</v>
      </c>
      <c r="BT45" s="64">
        <v>0</v>
      </c>
      <c r="BW45" t="s">
        <v>216</v>
      </c>
      <c r="BY45" s="64">
        <v>0</v>
      </c>
      <c r="CB45" t="s">
        <v>216</v>
      </c>
      <c r="CD45" s="64">
        <v>0</v>
      </c>
    </row>
    <row r="46" spans="1:82" x14ac:dyDescent="0.25">
      <c r="C46" s="28" t="s">
        <v>176</v>
      </c>
      <c r="D46" s="65">
        <f>+E45/E43</f>
        <v>648.82695624999997</v>
      </c>
      <c r="E46" s="28"/>
      <c r="H46" s="28" t="s">
        <v>176</v>
      </c>
      <c r="I46" s="65">
        <f>+J45/J43</f>
        <v>744.34523166666668</v>
      </c>
      <c r="J46" s="28"/>
      <c r="M46" s="28" t="s">
        <v>176</v>
      </c>
      <c r="N46" s="65">
        <f>+O45/O43</f>
        <v>951.50053249999996</v>
      </c>
      <c r="O46" s="28"/>
      <c r="R46" s="28" t="s">
        <v>176</v>
      </c>
      <c r="S46" s="65">
        <f>+T45/T43</f>
        <v>1572.966435</v>
      </c>
      <c r="T46" s="28"/>
      <c r="W46" t="s">
        <v>212</v>
      </c>
      <c r="Y46" s="64">
        <v>0</v>
      </c>
      <c r="AB46" t="s">
        <v>212</v>
      </c>
      <c r="AD46" s="64">
        <v>0</v>
      </c>
      <c r="AH46" t="s">
        <v>212</v>
      </c>
      <c r="AJ46" s="64">
        <v>0</v>
      </c>
      <c r="AN46" t="s">
        <v>212</v>
      </c>
      <c r="AP46" s="64">
        <v>0</v>
      </c>
      <c r="AS46" t="s">
        <v>212</v>
      </c>
      <c r="AU46" s="64">
        <v>0</v>
      </c>
      <c r="AX46" t="s">
        <v>212</v>
      </c>
      <c r="AZ46" s="64">
        <v>0</v>
      </c>
      <c r="BC46" t="s">
        <v>212</v>
      </c>
      <c r="BE46" s="64">
        <v>0</v>
      </c>
      <c r="BH46" t="s">
        <v>212</v>
      </c>
      <c r="BJ46" s="64">
        <v>0</v>
      </c>
      <c r="BM46" t="s">
        <v>212</v>
      </c>
      <c r="BO46" s="64">
        <v>0</v>
      </c>
      <c r="BR46" t="s">
        <v>212</v>
      </c>
      <c r="BT46" s="64">
        <v>0</v>
      </c>
      <c r="BW46" t="s">
        <v>212</v>
      </c>
      <c r="BY46" s="64">
        <v>0</v>
      </c>
      <c r="CB46" t="s">
        <v>212</v>
      </c>
      <c r="CD46" s="64">
        <v>0</v>
      </c>
    </row>
    <row r="47" spans="1:82" x14ac:dyDescent="0.25">
      <c r="C47" s="28" t="s">
        <v>177</v>
      </c>
      <c r="D47" s="65">
        <f>+(E45/E43*2)-D48</f>
        <v>834.05287249999992</v>
      </c>
      <c r="E47" s="28"/>
      <c r="H47" s="28" t="s">
        <v>177</v>
      </c>
      <c r="I47" s="65">
        <f>+(J45/J43*2)-I48</f>
        <v>1025.0894233333333</v>
      </c>
      <c r="J47" s="28"/>
      <c r="M47" s="28" t="s">
        <v>177</v>
      </c>
      <c r="N47" s="65">
        <f>+(O45/O43*2)-N48</f>
        <v>1439.4000249999999</v>
      </c>
      <c r="O47" s="28"/>
      <c r="R47" s="28" t="s">
        <v>177</v>
      </c>
      <c r="S47" s="65">
        <f>+(T45/T43*2)-S48</f>
        <v>2682.3318300000001</v>
      </c>
      <c r="T47" s="28"/>
      <c r="V47" t="s">
        <v>217</v>
      </c>
      <c r="W47" t="s">
        <v>218</v>
      </c>
      <c r="X47" s="29"/>
      <c r="Y47" s="64"/>
      <c r="AA47" t="s">
        <v>217</v>
      </c>
      <c r="AB47" t="s">
        <v>218</v>
      </c>
      <c r="AC47" s="29"/>
      <c r="AD47" s="64"/>
      <c r="AG47" t="s">
        <v>217</v>
      </c>
      <c r="AH47" t="s">
        <v>218</v>
      </c>
      <c r="AI47" s="29"/>
      <c r="AJ47" s="64"/>
      <c r="AM47" t="s">
        <v>217</v>
      </c>
      <c r="AN47" t="s">
        <v>218</v>
      </c>
      <c r="AO47" s="29"/>
      <c r="AP47" s="64"/>
      <c r="AR47" t="s">
        <v>217</v>
      </c>
      <c r="AS47" s="27" t="s">
        <v>227</v>
      </c>
      <c r="AU47" s="29">
        <v>3500</v>
      </c>
      <c r="AW47" t="s">
        <v>217</v>
      </c>
      <c r="AX47" s="27" t="s">
        <v>227</v>
      </c>
      <c r="AZ47" s="29">
        <v>3500</v>
      </c>
      <c r="BB47" t="s">
        <v>217</v>
      </c>
      <c r="BC47" s="27" t="s">
        <v>227</v>
      </c>
      <c r="BE47" s="29">
        <v>3500</v>
      </c>
      <c r="BG47" t="s">
        <v>217</v>
      </c>
      <c r="BH47" s="27" t="s">
        <v>227</v>
      </c>
      <c r="BJ47" s="29">
        <v>3500</v>
      </c>
      <c r="BL47" t="s">
        <v>217</v>
      </c>
      <c r="BM47" t="s">
        <v>244</v>
      </c>
      <c r="BQ47" t="s">
        <v>217</v>
      </c>
      <c r="BR47" t="s">
        <v>244</v>
      </c>
      <c r="BV47" t="s">
        <v>217</v>
      </c>
      <c r="BW47" t="s">
        <v>244</v>
      </c>
      <c r="CA47" t="s">
        <v>217</v>
      </c>
      <c r="CB47" t="s">
        <v>244</v>
      </c>
    </row>
    <row r="48" spans="1:82" x14ac:dyDescent="0.25">
      <c r="C48" s="28" t="s">
        <v>178</v>
      </c>
      <c r="D48" s="65">
        <f>+(+D10+D21+D27+D30)/$C$1</f>
        <v>463.60104000000001</v>
      </c>
      <c r="E48" s="28"/>
      <c r="H48" s="28" t="s">
        <v>178</v>
      </c>
      <c r="I48" s="65">
        <f>+(+I10+I21+I27+I30)/$C$1</f>
        <v>463.60104000000001</v>
      </c>
      <c r="J48" s="28"/>
      <c r="M48" s="28" t="s">
        <v>178</v>
      </c>
      <c r="N48" s="65">
        <f>+(+N10+N21+N27+N30)/$C$1</f>
        <v>463.60104000000001</v>
      </c>
      <c r="O48" s="28"/>
      <c r="R48" s="28" t="s">
        <v>178</v>
      </c>
      <c r="S48" s="65">
        <f>+(+S10+S21+S27+S30)/$C$1</f>
        <v>463.60104000000001</v>
      </c>
      <c r="T48" s="28"/>
      <c r="W48" t="s">
        <v>185</v>
      </c>
      <c r="X48" s="64"/>
      <c r="Y48" s="64">
        <v>3500</v>
      </c>
      <c r="AB48" t="s">
        <v>185</v>
      </c>
      <c r="AC48" s="64"/>
      <c r="AD48" s="64">
        <v>3500</v>
      </c>
      <c r="AH48" t="s">
        <v>185</v>
      </c>
      <c r="AI48" s="64"/>
      <c r="AJ48" s="64">
        <v>3500</v>
      </c>
      <c r="AN48" t="s">
        <v>185</v>
      </c>
      <c r="AO48" s="64"/>
      <c r="AP48" s="64">
        <v>3500</v>
      </c>
      <c r="AS48" s="27" t="s">
        <v>228</v>
      </c>
      <c r="AT48">
        <v>1350</v>
      </c>
      <c r="AU48" s="29">
        <v>1350</v>
      </c>
      <c r="AX48" s="27" t="s">
        <v>228</v>
      </c>
      <c r="AY48">
        <v>1350</v>
      </c>
      <c r="AZ48" s="29">
        <v>1350</v>
      </c>
      <c r="BC48" s="27" t="s">
        <v>228</v>
      </c>
      <c r="BD48">
        <v>1350</v>
      </c>
      <c r="BE48" s="29">
        <v>1350</v>
      </c>
      <c r="BH48" s="27" t="s">
        <v>228</v>
      </c>
      <c r="BI48">
        <v>1350</v>
      </c>
      <c r="BJ48" s="29">
        <v>1350</v>
      </c>
      <c r="BM48" t="s">
        <v>185</v>
      </c>
      <c r="BO48">
        <v>3500</v>
      </c>
      <c r="BR48" t="s">
        <v>185</v>
      </c>
      <c r="BT48">
        <v>3500</v>
      </c>
      <c r="BW48" t="s">
        <v>185</v>
      </c>
      <c r="BY48">
        <v>3500</v>
      </c>
      <c r="CB48" t="s">
        <v>185</v>
      </c>
      <c r="CD48">
        <v>3500</v>
      </c>
    </row>
    <row r="49" spans="3:82" x14ac:dyDescent="0.25">
      <c r="C49" s="28" t="s">
        <v>179</v>
      </c>
      <c r="D49" s="65">
        <f>+D38-D48</f>
        <v>98.234109999999987</v>
      </c>
      <c r="E49" s="28"/>
      <c r="H49" s="28" t="s">
        <v>179</v>
      </c>
      <c r="I49" s="65">
        <f>+I38-I48</f>
        <v>98.234109999999987</v>
      </c>
      <c r="J49" s="28"/>
      <c r="M49" s="28" t="s">
        <v>179</v>
      </c>
      <c r="N49" s="65">
        <f>+N38-N48</f>
        <v>98.234109999999987</v>
      </c>
      <c r="O49" s="28"/>
      <c r="R49" s="28" t="s">
        <v>179</v>
      </c>
      <c r="S49" s="65">
        <f>+S38-S48</f>
        <v>98.234109999999987</v>
      </c>
      <c r="T49" s="28"/>
      <c r="W49" t="s">
        <v>219</v>
      </c>
      <c r="X49" s="29">
        <v>1550</v>
      </c>
      <c r="Y49" s="64">
        <v>1550</v>
      </c>
      <c r="AB49" t="s">
        <v>219</v>
      </c>
      <c r="AC49" s="29">
        <v>1550</v>
      </c>
      <c r="AD49" s="64">
        <v>1550</v>
      </c>
      <c r="AH49" t="s">
        <v>219</v>
      </c>
      <c r="AI49" s="29">
        <v>1550</v>
      </c>
      <c r="AJ49" s="64">
        <v>1550</v>
      </c>
      <c r="AN49" t="s">
        <v>219</v>
      </c>
      <c r="AO49" s="29">
        <v>1550</v>
      </c>
      <c r="AP49" s="64">
        <v>1550</v>
      </c>
      <c r="AS49" s="27" t="s">
        <v>229</v>
      </c>
      <c r="AT49" s="29"/>
      <c r="AU49" s="29">
        <v>1800</v>
      </c>
      <c r="AX49" s="27" t="s">
        <v>229</v>
      </c>
      <c r="AY49" s="29"/>
      <c r="AZ49" s="29">
        <v>1800</v>
      </c>
      <c r="BC49" s="27" t="s">
        <v>229</v>
      </c>
      <c r="BD49" s="29"/>
      <c r="BE49" s="29">
        <v>1800</v>
      </c>
      <c r="BH49" s="27" t="s">
        <v>229</v>
      </c>
      <c r="BI49" s="29"/>
      <c r="BJ49" s="29">
        <v>1800</v>
      </c>
      <c r="BM49" t="s">
        <v>245</v>
      </c>
      <c r="BO49">
        <v>0</v>
      </c>
      <c r="BR49" t="s">
        <v>245</v>
      </c>
      <c r="BT49">
        <v>0</v>
      </c>
      <c r="BW49" t="s">
        <v>245</v>
      </c>
      <c r="BY49">
        <v>0</v>
      </c>
      <c r="CB49" t="s">
        <v>245</v>
      </c>
      <c r="CD49">
        <v>0</v>
      </c>
    </row>
    <row r="50" spans="3:82" x14ac:dyDescent="0.25">
      <c r="W50" t="s">
        <v>220</v>
      </c>
      <c r="X50" s="29"/>
      <c r="Y50" s="64"/>
      <c r="AB50" t="s">
        <v>220</v>
      </c>
      <c r="AC50" s="29"/>
      <c r="AD50" s="64"/>
      <c r="AH50" t="s">
        <v>220</v>
      </c>
      <c r="AI50" s="29"/>
      <c r="AJ50" s="64"/>
      <c r="AN50" t="s">
        <v>220</v>
      </c>
      <c r="AO50" s="29"/>
      <c r="AP50" s="64"/>
      <c r="AS50" s="27" t="s">
        <v>230</v>
      </c>
      <c r="AT50" s="29"/>
      <c r="AU50" s="29">
        <v>0</v>
      </c>
      <c r="AX50" s="27" t="s">
        <v>230</v>
      </c>
      <c r="AY50" s="29"/>
      <c r="AZ50" s="29">
        <v>0</v>
      </c>
      <c r="BC50" s="27" t="s">
        <v>230</v>
      </c>
      <c r="BD50" s="29"/>
      <c r="BE50" s="29">
        <v>0</v>
      </c>
      <c r="BH50" s="27" t="s">
        <v>230</v>
      </c>
      <c r="BI50" s="29"/>
      <c r="BJ50" s="29">
        <v>0</v>
      </c>
      <c r="BM50" s="27" t="s">
        <v>246</v>
      </c>
      <c r="BN50" s="64">
        <v>1350</v>
      </c>
      <c r="BO50" s="64">
        <v>1350</v>
      </c>
      <c r="BR50" s="27" t="s">
        <v>246</v>
      </c>
      <c r="BS50" s="64">
        <v>1350</v>
      </c>
      <c r="BT50" s="64">
        <v>1350</v>
      </c>
      <c r="BW50" s="27" t="s">
        <v>246</v>
      </c>
      <c r="BX50" s="64">
        <v>1350</v>
      </c>
      <c r="BY50" s="64">
        <v>1350</v>
      </c>
      <c r="CB50" s="27" t="s">
        <v>246</v>
      </c>
      <c r="CC50" s="64">
        <v>1350</v>
      </c>
      <c r="CD50" s="64">
        <v>1350</v>
      </c>
    </row>
    <row r="51" spans="3:82" x14ac:dyDescent="0.25">
      <c r="C51" s="28" t="s">
        <v>180</v>
      </c>
      <c r="D51" s="65">
        <f>+(D52/2)+(D48/2)</f>
        <v>880.62747624999997</v>
      </c>
      <c r="E51" s="64">
        <f>+D51</f>
        <v>880.62747624999997</v>
      </c>
      <c r="H51" s="28" t="s">
        <v>180</v>
      </c>
      <c r="I51" s="65">
        <f>+(I52/2)+(I48/2)</f>
        <v>976.14575166666668</v>
      </c>
      <c r="J51" s="64"/>
      <c r="M51" s="28" t="s">
        <v>180</v>
      </c>
      <c r="N51" s="65">
        <f>+(N52/2)+(N48/2)</f>
        <v>1183.3010525</v>
      </c>
      <c r="O51" s="64"/>
      <c r="R51" s="28" t="s">
        <v>180</v>
      </c>
      <c r="S51" s="65">
        <f>+(S52/2)+(S48/2)</f>
        <v>1804.7669550000001</v>
      </c>
      <c r="T51" s="64"/>
      <c r="W51" t="s">
        <v>158</v>
      </c>
      <c r="X51" s="29"/>
      <c r="Y51" s="64">
        <v>0</v>
      </c>
      <c r="AB51" t="s">
        <v>158</v>
      </c>
      <c r="AC51" s="29"/>
      <c r="AD51" s="64">
        <v>0</v>
      </c>
      <c r="AH51" t="s">
        <v>158</v>
      </c>
      <c r="AI51" s="29"/>
      <c r="AJ51" s="64">
        <v>0</v>
      </c>
      <c r="AN51" t="s">
        <v>158</v>
      </c>
      <c r="AO51" s="29"/>
      <c r="AP51" s="64">
        <v>0</v>
      </c>
      <c r="AS51" s="27" t="s">
        <v>231</v>
      </c>
      <c r="AT51" s="29">
        <v>1200</v>
      </c>
      <c r="AU51" s="29">
        <v>0</v>
      </c>
      <c r="AX51" s="27" t="s">
        <v>231</v>
      </c>
      <c r="AY51" s="29">
        <v>1200</v>
      </c>
      <c r="AZ51" s="29">
        <v>0</v>
      </c>
      <c r="BC51" s="27" t="s">
        <v>231</v>
      </c>
      <c r="BD51" s="29">
        <v>1200</v>
      </c>
      <c r="BE51" s="29">
        <v>0</v>
      </c>
      <c r="BH51" s="27" t="s">
        <v>231</v>
      </c>
      <c r="BI51" s="29">
        <v>1200</v>
      </c>
      <c r="BJ51" s="29">
        <v>0</v>
      </c>
      <c r="BM51" s="27" t="s">
        <v>247</v>
      </c>
      <c r="BN51" s="29">
        <v>250</v>
      </c>
      <c r="BO51" s="29"/>
      <c r="BR51" s="27" t="s">
        <v>247</v>
      </c>
      <c r="BS51" s="29">
        <v>250</v>
      </c>
      <c r="BT51" s="29"/>
      <c r="BW51" s="27" t="s">
        <v>247</v>
      </c>
      <c r="BX51" s="29">
        <v>250</v>
      </c>
      <c r="BY51" s="29"/>
      <c r="CB51" s="27" t="s">
        <v>247</v>
      </c>
      <c r="CC51" s="29">
        <v>250</v>
      </c>
      <c r="CD51" s="29"/>
    </row>
    <row r="52" spans="3:82" x14ac:dyDescent="0.25">
      <c r="C52" s="28" t="s">
        <v>181</v>
      </c>
      <c r="D52" s="65">
        <f>+(E45/E43)*2</f>
        <v>1297.6539124999999</v>
      </c>
      <c r="E52" s="64">
        <f>+D52</f>
        <v>1297.6539124999999</v>
      </c>
      <c r="H52" s="28" t="s">
        <v>181</v>
      </c>
      <c r="I52" s="65">
        <f>+(J45/J43)*2</f>
        <v>1488.6904633333334</v>
      </c>
      <c r="J52" s="64"/>
      <c r="M52" s="28" t="s">
        <v>181</v>
      </c>
      <c r="N52" s="65">
        <f>+(O45/O43)*2</f>
        <v>1903.0010649999999</v>
      </c>
      <c r="O52" s="64"/>
      <c r="R52" s="28" t="s">
        <v>181</v>
      </c>
      <c r="S52" s="65">
        <f>+(T45/T43)*2</f>
        <v>3145.9328700000001</v>
      </c>
      <c r="T52" s="64"/>
      <c r="W52" t="s">
        <v>159</v>
      </c>
      <c r="X52" s="64"/>
      <c r="Y52" s="64">
        <v>0</v>
      </c>
      <c r="AB52" t="s">
        <v>159</v>
      </c>
      <c r="AC52" s="64"/>
      <c r="AD52" s="64">
        <v>0</v>
      </c>
      <c r="AH52" t="s">
        <v>159</v>
      </c>
      <c r="AI52" s="64"/>
      <c r="AJ52" s="64">
        <v>0</v>
      </c>
      <c r="AN52" t="s">
        <v>159</v>
      </c>
      <c r="AO52" s="64"/>
      <c r="AP52" s="64">
        <v>0</v>
      </c>
      <c r="AS52" s="27" t="s">
        <v>195</v>
      </c>
      <c r="AT52" s="29"/>
      <c r="AU52" s="29">
        <v>0</v>
      </c>
      <c r="AX52" s="27" t="s">
        <v>195</v>
      </c>
      <c r="AY52" s="29"/>
      <c r="AZ52" s="29">
        <v>0</v>
      </c>
      <c r="BC52" s="27" t="s">
        <v>195</v>
      </c>
      <c r="BD52" s="29"/>
      <c r="BE52" s="29">
        <v>0</v>
      </c>
      <c r="BH52" s="27" t="s">
        <v>195</v>
      </c>
      <c r="BI52" s="29"/>
      <c r="BJ52" s="29">
        <v>0</v>
      </c>
      <c r="BM52" s="27" t="s">
        <v>248</v>
      </c>
      <c r="BO52" s="29">
        <v>0</v>
      </c>
      <c r="BR52" s="27" t="s">
        <v>248</v>
      </c>
      <c r="BT52" s="29">
        <v>0</v>
      </c>
      <c r="BW52" s="27" t="s">
        <v>248</v>
      </c>
      <c r="BY52" s="29">
        <v>0</v>
      </c>
      <c r="CB52" s="27" t="s">
        <v>248</v>
      </c>
      <c r="CD52" s="29">
        <v>0</v>
      </c>
    </row>
    <row r="53" spans="3:82" x14ac:dyDescent="0.25">
      <c r="C53" s="28" t="s">
        <v>182</v>
      </c>
      <c r="D53" s="65">
        <f>+(E41/6)+((E42*8*10)/6)+((17550/6)-(17550/8))/$C$1</f>
        <v>2283.9615458333333</v>
      </c>
      <c r="E53" s="64"/>
      <c r="H53" s="28" t="s">
        <v>182</v>
      </c>
      <c r="I53" s="65">
        <f>+(I54/2)+(I48/2)</f>
        <v>976.14575166666668</v>
      </c>
      <c r="J53" s="64">
        <f>+I53</f>
        <v>976.14575166666668</v>
      </c>
      <c r="M53" s="28" t="s">
        <v>182</v>
      </c>
      <c r="N53" s="65">
        <f>+(N54/2)+(N48/2)</f>
        <v>1183.3010525</v>
      </c>
      <c r="O53" s="64"/>
      <c r="R53" s="28" t="s">
        <v>182</v>
      </c>
      <c r="S53" s="65">
        <f>+(S54/2)+(S48/2)</f>
        <v>1804.7669550000001</v>
      </c>
      <c r="T53" s="64"/>
      <c r="W53" t="s">
        <v>160</v>
      </c>
      <c r="X53" s="64">
        <v>2100</v>
      </c>
      <c r="Y53" s="64">
        <v>0</v>
      </c>
      <c r="AB53" t="s">
        <v>160</v>
      </c>
      <c r="AC53" s="64">
        <v>2100</v>
      </c>
      <c r="AD53" s="64">
        <v>0</v>
      </c>
      <c r="AH53" t="s">
        <v>160</v>
      </c>
      <c r="AI53" s="64">
        <v>2100</v>
      </c>
      <c r="AJ53" s="64">
        <v>0</v>
      </c>
      <c r="AN53" t="s">
        <v>160</v>
      </c>
      <c r="AO53" s="64">
        <v>2100</v>
      </c>
      <c r="AP53" s="64">
        <v>0</v>
      </c>
      <c r="AR53" t="s">
        <v>232</v>
      </c>
      <c r="AS53" s="27" t="s">
        <v>233</v>
      </c>
      <c r="AT53" s="29">
        <v>1200</v>
      </c>
      <c r="AU53" s="29">
        <v>0</v>
      </c>
      <c r="AW53" t="s">
        <v>232</v>
      </c>
      <c r="AX53" s="27" t="s">
        <v>233</v>
      </c>
      <c r="AY53" s="29">
        <v>1200</v>
      </c>
      <c r="AZ53" s="29">
        <v>0</v>
      </c>
      <c r="BB53" t="s">
        <v>232</v>
      </c>
      <c r="BC53" s="27" t="s">
        <v>233</v>
      </c>
      <c r="BD53" s="29">
        <v>1200</v>
      </c>
      <c r="BE53" s="29">
        <v>0</v>
      </c>
      <c r="BG53" t="s">
        <v>232</v>
      </c>
      <c r="BH53" s="27" t="s">
        <v>233</v>
      </c>
      <c r="BI53" s="29">
        <v>1200</v>
      </c>
      <c r="BJ53" s="29">
        <v>0</v>
      </c>
      <c r="BM53" s="27" t="s">
        <v>249</v>
      </c>
      <c r="BN53">
        <v>1250</v>
      </c>
      <c r="BO53" s="29">
        <v>0</v>
      </c>
      <c r="BR53" s="27" t="s">
        <v>249</v>
      </c>
      <c r="BS53">
        <v>1250</v>
      </c>
      <c r="BT53" s="29">
        <v>0</v>
      </c>
      <c r="BW53" s="27" t="s">
        <v>249</v>
      </c>
      <c r="BX53">
        <v>1250</v>
      </c>
      <c r="BY53" s="29">
        <v>0</v>
      </c>
      <c r="CB53" s="27" t="s">
        <v>249</v>
      </c>
      <c r="CC53">
        <v>1250</v>
      </c>
      <c r="CD53" s="29">
        <v>0</v>
      </c>
    </row>
    <row r="54" spans="3:82" x14ac:dyDescent="0.25">
      <c r="C54" s="28" t="s">
        <v>181</v>
      </c>
      <c r="D54" s="65">
        <f>+(D53*2)-D48</f>
        <v>4104.3220516666661</v>
      </c>
      <c r="E54" s="64"/>
      <c r="H54" s="28" t="s">
        <v>181</v>
      </c>
      <c r="I54" s="65">
        <f>+(J45/J43)*2</f>
        <v>1488.6904633333334</v>
      </c>
      <c r="J54" s="64">
        <f>+I54</f>
        <v>1488.6904633333334</v>
      </c>
      <c r="M54" s="28" t="s">
        <v>181</v>
      </c>
      <c r="N54" s="65">
        <f>+(O45/O43)*2</f>
        <v>1903.0010649999999</v>
      </c>
      <c r="O54" s="64"/>
      <c r="R54" s="28" t="s">
        <v>181</v>
      </c>
      <c r="S54" s="65">
        <f>+(T45/T43)*2</f>
        <v>3145.9328700000001</v>
      </c>
      <c r="T54" s="64"/>
      <c r="V54" t="s">
        <v>221</v>
      </c>
      <c r="W54" t="s">
        <v>162</v>
      </c>
      <c r="X54" s="64"/>
      <c r="Y54" s="64">
        <v>0</v>
      </c>
      <c r="AA54" t="s">
        <v>221</v>
      </c>
      <c r="AB54" t="s">
        <v>162</v>
      </c>
      <c r="AC54" s="64"/>
      <c r="AD54" s="64">
        <v>0</v>
      </c>
      <c r="AG54" t="s">
        <v>221</v>
      </c>
      <c r="AH54" t="s">
        <v>162</v>
      </c>
      <c r="AI54" s="64"/>
      <c r="AJ54" s="64">
        <v>0</v>
      </c>
      <c r="AM54" t="s">
        <v>221</v>
      </c>
      <c r="AN54" t="s">
        <v>162</v>
      </c>
      <c r="AO54" s="64"/>
      <c r="AP54" s="64">
        <v>0</v>
      </c>
      <c r="AS54" s="27" t="s">
        <v>234</v>
      </c>
      <c r="AT54" s="29">
        <v>300</v>
      </c>
      <c r="AU54" s="29">
        <v>0</v>
      </c>
      <c r="AX54" s="27" t="s">
        <v>234</v>
      </c>
      <c r="AY54" s="29">
        <v>300</v>
      </c>
      <c r="AZ54" s="29">
        <v>0</v>
      </c>
      <c r="BC54" s="27" t="s">
        <v>234</v>
      </c>
      <c r="BD54" s="29">
        <v>300</v>
      </c>
      <c r="BE54" s="29">
        <v>0</v>
      </c>
      <c r="BH54" s="27" t="s">
        <v>234</v>
      </c>
      <c r="BI54" s="29">
        <v>300</v>
      </c>
      <c r="BJ54" s="29">
        <v>0</v>
      </c>
      <c r="BL54" t="s">
        <v>232</v>
      </c>
      <c r="BM54" s="27" t="s">
        <v>250</v>
      </c>
      <c r="BN54" s="29">
        <v>0</v>
      </c>
      <c r="BO54" s="29">
        <v>3500</v>
      </c>
      <c r="BQ54" t="s">
        <v>232</v>
      </c>
      <c r="BR54" s="27" t="s">
        <v>250</v>
      </c>
      <c r="BS54" s="29">
        <v>0</v>
      </c>
      <c r="BT54" s="29">
        <v>3500</v>
      </c>
      <c r="BV54" t="s">
        <v>232</v>
      </c>
      <c r="BW54" s="27" t="s">
        <v>250</v>
      </c>
      <c r="BX54" s="29">
        <v>0</v>
      </c>
      <c r="BY54" s="29">
        <v>3500</v>
      </c>
      <c r="CA54" t="s">
        <v>232</v>
      </c>
      <c r="CB54" s="27" t="s">
        <v>250</v>
      </c>
      <c r="CC54" s="29">
        <v>0</v>
      </c>
      <c r="CD54" s="29">
        <v>3500</v>
      </c>
    </row>
    <row r="55" spans="3:82" x14ac:dyDescent="0.25">
      <c r="C55" s="28" t="s">
        <v>183</v>
      </c>
      <c r="D55" s="65">
        <f>+(E41/4)+((E42*6*10)/4)+((17550/4)-(17550/8))/$C$1</f>
        <v>2854.2307249999999</v>
      </c>
      <c r="E55" s="64"/>
      <c r="H55" s="28" t="s">
        <v>183</v>
      </c>
      <c r="I55" s="65">
        <f>+(J41/4)+((J42*6*10)/4)+((17550/4)-(17550/8))/$C$1</f>
        <v>2673.0946600000002</v>
      </c>
      <c r="J55" s="64"/>
      <c r="M55" s="28" t="s">
        <v>183</v>
      </c>
      <c r="N55" s="65">
        <f>+(N56/2)+(N48/2)</f>
        <v>1183.3010525</v>
      </c>
      <c r="O55" s="64">
        <f>+N55</f>
        <v>1183.3010525</v>
      </c>
      <c r="R55" s="28" t="s">
        <v>183</v>
      </c>
      <c r="S55" s="65">
        <f>+(S56/2)+(S48/2)</f>
        <v>1804.7669550000001</v>
      </c>
      <c r="T55" s="64"/>
      <c r="W55" t="s">
        <v>163</v>
      </c>
      <c r="X55" s="64"/>
      <c r="Y55" s="64">
        <v>0</v>
      </c>
      <c r="AB55" t="s">
        <v>163</v>
      </c>
      <c r="AC55" s="64"/>
      <c r="AD55" s="64">
        <v>0</v>
      </c>
      <c r="AH55" t="s">
        <v>163</v>
      </c>
      <c r="AI55" s="64"/>
      <c r="AJ55" s="64">
        <v>0</v>
      </c>
      <c r="AN55" t="s">
        <v>163</v>
      </c>
      <c r="AO55" s="64"/>
      <c r="AP55" s="64">
        <v>0</v>
      </c>
      <c r="AS55" s="27" t="s">
        <v>235</v>
      </c>
      <c r="AT55" s="29"/>
      <c r="AU55" s="29">
        <v>0</v>
      </c>
      <c r="AX55" s="27" t="s">
        <v>235</v>
      </c>
      <c r="AY55" s="29"/>
      <c r="AZ55" s="29">
        <v>0</v>
      </c>
      <c r="BC55" s="27" t="s">
        <v>235</v>
      </c>
      <c r="BD55" s="29"/>
      <c r="BE55" s="29">
        <v>0</v>
      </c>
      <c r="BH55" s="27" t="s">
        <v>235</v>
      </c>
      <c r="BI55" s="29"/>
      <c r="BJ55" s="29">
        <v>0</v>
      </c>
      <c r="BM55" s="27" t="s">
        <v>251</v>
      </c>
      <c r="BN55" s="29"/>
      <c r="BO55" s="29">
        <v>0</v>
      </c>
      <c r="BR55" s="27" t="s">
        <v>251</v>
      </c>
      <c r="BS55" s="29"/>
      <c r="BT55" s="29">
        <v>0</v>
      </c>
      <c r="BW55" s="27" t="s">
        <v>251</v>
      </c>
      <c r="BX55" s="29"/>
      <c r="BY55" s="29">
        <v>0</v>
      </c>
      <c r="CB55" s="27" t="s">
        <v>251</v>
      </c>
      <c r="CC55" s="29"/>
      <c r="CD55" s="29">
        <v>0</v>
      </c>
    </row>
    <row r="56" spans="3:82" x14ac:dyDescent="0.25">
      <c r="C56" s="28" t="s">
        <v>181</v>
      </c>
      <c r="D56" s="65">
        <f>+(D55*2)-D48</f>
        <v>5244.8604099999993</v>
      </c>
      <c r="E56" s="64"/>
      <c r="H56" s="28" t="s">
        <v>181</v>
      </c>
      <c r="I56" s="65">
        <f>+(I55*2)-I48</f>
        <v>4882.5882799999999</v>
      </c>
      <c r="J56" s="64"/>
      <c r="M56" s="28" t="s">
        <v>181</v>
      </c>
      <c r="N56" s="65">
        <f>+(O45/O43)*2</f>
        <v>1903.0010649999999</v>
      </c>
      <c r="O56" s="64">
        <f>+N56</f>
        <v>1903.0010649999999</v>
      </c>
      <c r="R56" s="28" t="s">
        <v>181</v>
      </c>
      <c r="S56" s="65">
        <f>+(T45/T43)*2</f>
        <v>3145.9328700000001</v>
      </c>
      <c r="T56" s="64"/>
      <c r="W56" t="s">
        <v>222</v>
      </c>
      <c r="X56" s="64">
        <f>2100*5</f>
        <v>10500</v>
      </c>
      <c r="Y56" s="64">
        <v>0</v>
      </c>
      <c r="AB56" t="s">
        <v>222</v>
      </c>
      <c r="AC56" s="64">
        <f>2100*5</f>
        <v>10500</v>
      </c>
      <c r="AD56" s="64">
        <v>0</v>
      </c>
      <c r="AH56" t="s">
        <v>222</v>
      </c>
      <c r="AI56" s="64">
        <f>2100*5</f>
        <v>10500</v>
      </c>
      <c r="AJ56" s="64">
        <v>0</v>
      </c>
      <c r="AN56" t="s">
        <v>222</v>
      </c>
      <c r="AO56" s="64">
        <f>2100*5</f>
        <v>10500</v>
      </c>
      <c r="AP56" s="64">
        <v>0</v>
      </c>
      <c r="AS56" s="27" t="s">
        <v>231</v>
      </c>
      <c r="AT56" s="29">
        <v>1200</v>
      </c>
      <c r="AU56" s="29">
        <v>0</v>
      </c>
      <c r="AX56" s="27" t="s">
        <v>231</v>
      </c>
      <c r="AY56" s="29">
        <v>1200</v>
      </c>
      <c r="AZ56" s="29">
        <v>0</v>
      </c>
      <c r="BC56" s="27" t="s">
        <v>231</v>
      </c>
      <c r="BD56" s="29">
        <v>1200</v>
      </c>
      <c r="BE56" s="29">
        <v>0</v>
      </c>
      <c r="BH56" s="27" t="s">
        <v>231</v>
      </c>
      <c r="BI56" s="29">
        <v>1200</v>
      </c>
      <c r="BJ56" s="29">
        <v>0</v>
      </c>
      <c r="BM56" s="27" t="s">
        <v>252</v>
      </c>
      <c r="BN56" s="29">
        <v>0</v>
      </c>
      <c r="BO56" s="29">
        <v>3500</v>
      </c>
      <c r="BR56" s="27" t="s">
        <v>252</v>
      </c>
      <c r="BS56" s="29">
        <v>0</v>
      </c>
      <c r="BT56" s="29">
        <v>3500</v>
      </c>
      <c r="BW56" s="27" t="s">
        <v>252</v>
      </c>
      <c r="BX56" s="29">
        <v>0</v>
      </c>
      <c r="BY56" s="29">
        <v>3500</v>
      </c>
      <c r="CB56" s="27" t="s">
        <v>252</v>
      </c>
      <c r="CC56" s="29">
        <v>0</v>
      </c>
      <c r="CD56" s="29">
        <v>3500</v>
      </c>
    </row>
    <row r="57" spans="3:82" x14ac:dyDescent="0.25">
      <c r="C57" s="28" t="s">
        <v>184</v>
      </c>
      <c r="D57" s="65">
        <f>+(E41/2)+((E42*4*10)/2)+((17550/2)-(17550/8))/$C$1</f>
        <v>4565.0382625000002</v>
      </c>
      <c r="E57" s="64"/>
      <c r="H57" s="28" t="s">
        <v>184</v>
      </c>
      <c r="I57" s="65">
        <f>+(J41/2)+((J42*4*10)/2)+((17550/2)-(17550/8))/$C$1</f>
        <v>4202.7661324999999</v>
      </c>
      <c r="J57" s="64"/>
      <c r="M57" s="28" t="s">
        <v>184</v>
      </c>
      <c r="N57" s="65">
        <f>+(O41/2)+((O42*4*10)/2)+((17550/2)-(17550/8))/$C$1</f>
        <v>3872.7315024999998</v>
      </c>
      <c r="O57" s="64"/>
      <c r="R57" s="28" t="s">
        <v>184</v>
      </c>
      <c r="S57" s="65">
        <f>+S58+(S48/2)</f>
        <v>3377.7333900000003</v>
      </c>
      <c r="T57" s="64">
        <f>+S57</f>
        <v>3377.7333900000003</v>
      </c>
      <c r="V57" t="s">
        <v>223</v>
      </c>
      <c r="W57" t="s">
        <v>165</v>
      </c>
      <c r="X57" s="64">
        <v>1400</v>
      </c>
      <c r="Y57" s="64">
        <v>1400</v>
      </c>
      <c r="AA57" t="s">
        <v>223</v>
      </c>
      <c r="AB57" t="s">
        <v>165</v>
      </c>
      <c r="AC57" s="64">
        <v>1400</v>
      </c>
      <c r="AD57" s="64">
        <v>1400</v>
      </c>
      <c r="AG57" t="s">
        <v>223</v>
      </c>
      <c r="AH57" t="s">
        <v>165</v>
      </c>
      <c r="AI57" s="64">
        <v>1400</v>
      </c>
      <c r="AJ57" s="64">
        <v>1400</v>
      </c>
      <c r="AM57" t="s">
        <v>223</v>
      </c>
      <c r="AN57" t="s">
        <v>165</v>
      </c>
      <c r="AO57" s="64">
        <v>1400</v>
      </c>
      <c r="AP57" s="64">
        <v>1400</v>
      </c>
      <c r="AR57" t="s">
        <v>236</v>
      </c>
      <c r="AS57" s="27" t="s">
        <v>237</v>
      </c>
      <c r="AT57" s="29">
        <v>1500</v>
      </c>
      <c r="AU57" s="29">
        <v>1500</v>
      </c>
      <c r="AW57" t="s">
        <v>236</v>
      </c>
      <c r="AX57" s="27" t="s">
        <v>237</v>
      </c>
      <c r="AY57" s="29">
        <v>1500</v>
      </c>
      <c r="AZ57" s="29">
        <v>1500</v>
      </c>
      <c r="BB57" t="s">
        <v>236</v>
      </c>
      <c r="BC57" s="27" t="s">
        <v>237</v>
      </c>
      <c r="BD57" s="29">
        <v>1500</v>
      </c>
      <c r="BE57" s="29">
        <v>1500</v>
      </c>
      <c r="BG57" t="s">
        <v>236</v>
      </c>
      <c r="BH57" s="27" t="s">
        <v>237</v>
      </c>
      <c r="BI57" s="29">
        <v>1500</v>
      </c>
      <c r="BJ57" s="29">
        <v>1500</v>
      </c>
      <c r="BM57" s="27" t="s">
        <v>249</v>
      </c>
      <c r="BN57">
        <v>1250</v>
      </c>
      <c r="BO57" s="29">
        <v>0</v>
      </c>
      <c r="BR57" s="27" t="s">
        <v>249</v>
      </c>
      <c r="BS57">
        <v>1250</v>
      </c>
      <c r="BT57" s="29">
        <v>0</v>
      </c>
      <c r="BW57" s="27" t="s">
        <v>249</v>
      </c>
      <c r="BX57">
        <v>1250</v>
      </c>
      <c r="BY57" s="29">
        <v>0</v>
      </c>
      <c r="CB57" s="27" t="s">
        <v>249</v>
      </c>
      <c r="CC57">
        <v>1250</v>
      </c>
      <c r="CD57" s="29">
        <v>0</v>
      </c>
    </row>
    <row r="58" spans="3:82" x14ac:dyDescent="0.25">
      <c r="C58" s="28" t="s">
        <v>181</v>
      </c>
      <c r="D58" s="65">
        <f>+(D57*2)-D48</f>
        <v>8666.4754850000008</v>
      </c>
      <c r="E58" s="64"/>
      <c r="H58" s="28" t="s">
        <v>181</v>
      </c>
      <c r="I58" s="65">
        <f>+(I57*2)-I48</f>
        <v>7941.9312250000003</v>
      </c>
      <c r="J58" s="64"/>
      <c r="M58" s="28" t="s">
        <v>181</v>
      </c>
      <c r="N58" s="65">
        <f>+(N57*2)-N48</f>
        <v>7281.8619650000001</v>
      </c>
      <c r="O58" s="64"/>
      <c r="R58" s="28" t="s">
        <v>181</v>
      </c>
      <c r="S58" s="65">
        <f>+T45</f>
        <v>3145.9328700000001</v>
      </c>
      <c r="T58" s="64">
        <f>+S58</f>
        <v>3145.9328700000001</v>
      </c>
      <c r="W58" t="s">
        <v>224</v>
      </c>
      <c r="X58" s="64">
        <v>200</v>
      </c>
      <c r="Y58" s="64"/>
      <c r="AB58" t="s">
        <v>224</v>
      </c>
      <c r="AC58" s="64">
        <v>200</v>
      </c>
      <c r="AD58" s="64"/>
      <c r="AH58" t="s">
        <v>224</v>
      </c>
      <c r="AI58" s="64">
        <v>200</v>
      </c>
      <c r="AJ58" s="64"/>
      <c r="AN58" t="s">
        <v>224</v>
      </c>
      <c r="AO58" s="64">
        <v>200</v>
      </c>
      <c r="AP58" s="64"/>
      <c r="AS58" s="27" t="s">
        <v>238</v>
      </c>
      <c r="AT58" s="29"/>
      <c r="AU58" s="29">
        <v>0</v>
      </c>
      <c r="AX58" s="27" t="s">
        <v>238</v>
      </c>
      <c r="AY58" s="29"/>
      <c r="AZ58" s="29">
        <v>0</v>
      </c>
      <c r="BC58" s="27" t="s">
        <v>238</v>
      </c>
      <c r="BD58" s="29"/>
      <c r="BE58" s="29">
        <v>0</v>
      </c>
      <c r="BH58" s="27" t="s">
        <v>238</v>
      </c>
      <c r="BI58" s="29"/>
      <c r="BJ58" s="29">
        <v>0</v>
      </c>
      <c r="BM58" s="27" t="s">
        <v>195</v>
      </c>
      <c r="BO58" s="29">
        <v>0</v>
      </c>
      <c r="BR58" s="27" t="s">
        <v>195</v>
      </c>
      <c r="BT58" s="29">
        <v>0</v>
      </c>
      <c r="BW58" s="27" t="s">
        <v>195</v>
      </c>
      <c r="BY58" s="29">
        <v>0</v>
      </c>
      <c r="CB58" s="27" t="s">
        <v>195</v>
      </c>
      <c r="CD58" s="29">
        <v>0</v>
      </c>
    </row>
    <row r="59" spans="3:82" x14ac:dyDescent="0.25">
      <c r="W59" s="27" t="s">
        <v>166</v>
      </c>
      <c r="Y59" s="29">
        <v>0</v>
      </c>
      <c r="AB59" s="27" t="s">
        <v>166</v>
      </c>
      <c r="AD59" s="29">
        <v>0</v>
      </c>
      <c r="AH59" s="27" t="s">
        <v>166</v>
      </c>
      <c r="AJ59" s="29">
        <v>0</v>
      </c>
      <c r="AN59" s="27" t="s">
        <v>166</v>
      </c>
      <c r="AP59" s="29">
        <v>0</v>
      </c>
      <c r="AS59" s="27" t="s">
        <v>231</v>
      </c>
      <c r="AT59" s="29">
        <v>1200</v>
      </c>
      <c r="AU59" s="29">
        <v>0</v>
      </c>
      <c r="AX59" s="27" t="s">
        <v>231</v>
      </c>
      <c r="AY59" s="29">
        <v>1200</v>
      </c>
      <c r="AZ59" s="29">
        <v>0</v>
      </c>
      <c r="BC59" s="27" t="s">
        <v>231</v>
      </c>
      <c r="BD59" s="29">
        <v>1200</v>
      </c>
      <c r="BE59" s="29">
        <v>0</v>
      </c>
      <c r="BH59" s="27" t="s">
        <v>231</v>
      </c>
      <c r="BI59" s="29">
        <v>1200</v>
      </c>
      <c r="BJ59" s="29">
        <v>0</v>
      </c>
      <c r="BM59" s="27" t="s">
        <v>253</v>
      </c>
      <c r="BN59" s="29">
        <v>150</v>
      </c>
      <c r="BO59" s="29"/>
      <c r="BR59" s="27" t="s">
        <v>253</v>
      </c>
      <c r="BS59" s="29">
        <v>150</v>
      </c>
      <c r="BT59" s="29"/>
      <c r="BW59" s="27" t="s">
        <v>253</v>
      </c>
      <c r="BX59" s="29">
        <v>150</v>
      </c>
      <c r="BY59" s="29"/>
      <c r="CB59" s="27" t="s">
        <v>253</v>
      </c>
      <c r="CC59" s="29">
        <v>150</v>
      </c>
      <c r="CD59" s="29"/>
    </row>
    <row r="60" spans="3:82" x14ac:dyDescent="0.25">
      <c r="W60" t="s">
        <v>141</v>
      </c>
      <c r="X60" s="29"/>
      <c r="Y60" s="64">
        <v>0</v>
      </c>
      <c r="AB60" t="s">
        <v>141</v>
      </c>
      <c r="AC60" s="29"/>
      <c r="AD60" s="64">
        <v>0</v>
      </c>
      <c r="AH60" t="s">
        <v>141</v>
      </c>
      <c r="AI60" s="29"/>
      <c r="AJ60" s="64">
        <v>0</v>
      </c>
      <c r="AN60" t="s">
        <v>141</v>
      </c>
      <c r="AO60" s="29"/>
      <c r="AP60" s="64">
        <v>0</v>
      </c>
      <c r="AR60" t="s">
        <v>164</v>
      </c>
      <c r="AS60" s="27" t="s">
        <v>239</v>
      </c>
      <c r="AU60" s="29">
        <v>3000</v>
      </c>
      <c r="AW60" t="s">
        <v>164</v>
      </c>
      <c r="AX60" s="27" t="s">
        <v>239</v>
      </c>
      <c r="AZ60" s="29">
        <v>3000</v>
      </c>
      <c r="BB60" t="s">
        <v>164</v>
      </c>
      <c r="BC60" s="27" t="s">
        <v>239</v>
      </c>
      <c r="BE60" s="29">
        <v>3000</v>
      </c>
      <c r="BG60" t="s">
        <v>164</v>
      </c>
      <c r="BH60" s="27" t="s">
        <v>239</v>
      </c>
      <c r="BJ60" s="29">
        <v>3000</v>
      </c>
      <c r="BL60" t="s">
        <v>236</v>
      </c>
      <c r="BM60" s="27" t="s">
        <v>254</v>
      </c>
      <c r="BN60" s="29"/>
      <c r="BO60" s="29"/>
      <c r="BQ60" t="s">
        <v>236</v>
      </c>
      <c r="BR60" s="27" t="s">
        <v>254</v>
      </c>
      <c r="BS60" s="29"/>
      <c r="BT60" s="29"/>
      <c r="BV60" t="s">
        <v>236</v>
      </c>
      <c r="BW60" s="27" t="s">
        <v>254</v>
      </c>
      <c r="BX60" s="29"/>
      <c r="BY60" s="29"/>
      <c r="CA60" t="s">
        <v>236</v>
      </c>
      <c r="CB60" s="27" t="s">
        <v>254</v>
      </c>
      <c r="CC60" s="29"/>
      <c r="CD60" s="29"/>
    </row>
    <row r="61" spans="3:82" x14ac:dyDescent="0.25">
      <c r="W61" t="s">
        <v>225</v>
      </c>
      <c r="Y61" s="29">
        <f>13*3500</f>
        <v>45500</v>
      </c>
      <c r="AB61" t="s">
        <v>225</v>
      </c>
      <c r="AD61" s="29">
        <f>13*3500</f>
        <v>45500</v>
      </c>
      <c r="AH61" t="s">
        <v>225</v>
      </c>
      <c r="AJ61" s="29">
        <f>13*3500</f>
        <v>45500</v>
      </c>
      <c r="AN61" t="s">
        <v>225</v>
      </c>
      <c r="AP61" s="29">
        <f>13*3500</f>
        <v>45500</v>
      </c>
      <c r="AS61" s="27" t="s">
        <v>240</v>
      </c>
      <c r="AT61" s="29">
        <v>450</v>
      </c>
      <c r="AU61" s="64">
        <v>900</v>
      </c>
      <c r="AX61" s="27" t="s">
        <v>240</v>
      </c>
      <c r="AY61" s="29">
        <v>450</v>
      </c>
      <c r="AZ61" s="64">
        <v>900</v>
      </c>
      <c r="BC61" s="27" t="s">
        <v>240</v>
      </c>
      <c r="BD61" s="29">
        <v>450</v>
      </c>
      <c r="BE61" s="64">
        <v>900</v>
      </c>
      <c r="BH61" s="27" t="s">
        <v>240</v>
      </c>
      <c r="BI61" s="29">
        <v>450</v>
      </c>
      <c r="BJ61" s="64">
        <v>900</v>
      </c>
      <c r="BM61" t="s">
        <v>255</v>
      </c>
      <c r="BN61" s="29">
        <v>50</v>
      </c>
      <c r="BO61" s="64">
        <v>0</v>
      </c>
      <c r="BR61" t="s">
        <v>255</v>
      </c>
      <c r="BS61" s="29">
        <v>50</v>
      </c>
      <c r="BT61" s="64">
        <v>0</v>
      </c>
      <c r="BW61" t="s">
        <v>255</v>
      </c>
      <c r="BX61" s="29">
        <v>50</v>
      </c>
      <c r="BY61" s="64">
        <v>0</v>
      </c>
      <c r="CB61" t="s">
        <v>255</v>
      </c>
      <c r="CC61" s="29">
        <v>50</v>
      </c>
      <c r="CD61" s="64">
        <v>0</v>
      </c>
    </row>
    <row r="62" spans="3:82" x14ac:dyDescent="0.25">
      <c r="W62" s="27" t="s">
        <v>168</v>
      </c>
      <c r="X62" s="29"/>
      <c r="Y62" s="29">
        <v>0</v>
      </c>
      <c r="AB62" s="27" t="s">
        <v>168</v>
      </c>
      <c r="AC62" s="29"/>
      <c r="AD62" s="29">
        <v>0</v>
      </c>
      <c r="AH62" s="27" t="s">
        <v>168</v>
      </c>
      <c r="AI62" s="29"/>
      <c r="AJ62" s="29">
        <v>0</v>
      </c>
      <c r="AN62" s="27" t="s">
        <v>168</v>
      </c>
      <c r="AO62" s="29"/>
      <c r="AP62" s="29">
        <v>0</v>
      </c>
      <c r="AS62" t="s">
        <v>158</v>
      </c>
      <c r="AT62" s="29"/>
      <c r="AU62" s="64">
        <v>0</v>
      </c>
      <c r="AX62" t="s">
        <v>158</v>
      </c>
      <c r="AY62" s="29"/>
      <c r="AZ62" s="64">
        <v>0</v>
      </c>
      <c r="BC62" t="s">
        <v>158</v>
      </c>
      <c r="BD62" s="29"/>
      <c r="BE62" s="64">
        <v>0</v>
      </c>
      <c r="BH62" t="s">
        <v>158</v>
      </c>
      <c r="BI62" s="29"/>
      <c r="BJ62" s="64">
        <v>0</v>
      </c>
      <c r="BM62" t="s">
        <v>256</v>
      </c>
      <c r="BN62" s="29">
        <v>100</v>
      </c>
      <c r="BO62" s="64">
        <v>0</v>
      </c>
      <c r="BR62" t="s">
        <v>256</v>
      </c>
      <c r="BS62" s="29">
        <v>100</v>
      </c>
      <c r="BT62" s="64">
        <v>0</v>
      </c>
      <c r="BW62" t="s">
        <v>256</v>
      </c>
      <c r="BX62" s="29">
        <v>100</v>
      </c>
      <c r="BY62" s="64">
        <v>0</v>
      </c>
      <c r="CB62" t="s">
        <v>256</v>
      </c>
      <c r="CC62" s="29">
        <v>100</v>
      </c>
      <c r="CD62" s="64">
        <v>0</v>
      </c>
    </row>
    <row r="63" spans="3:82" x14ac:dyDescent="0.25">
      <c r="Y63" s="29"/>
      <c r="AD63" s="29"/>
      <c r="AJ63" s="29"/>
      <c r="AP63" s="29"/>
      <c r="AS63" t="s">
        <v>159</v>
      </c>
      <c r="AT63" s="64"/>
      <c r="AU63" s="64">
        <v>0</v>
      </c>
      <c r="AX63" t="s">
        <v>159</v>
      </c>
      <c r="AY63" s="64"/>
      <c r="AZ63" s="64">
        <v>0</v>
      </c>
      <c r="BC63" t="s">
        <v>159</v>
      </c>
      <c r="BD63" s="64"/>
      <c r="BE63" s="64">
        <v>0</v>
      </c>
      <c r="BH63" t="s">
        <v>159</v>
      </c>
      <c r="BI63" s="64"/>
      <c r="BJ63" s="64">
        <v>0</v>
      </c>
      <c r="BM63" t="s">
        <v>257</v>
      </c>
      <c r="BN63" s="29">
        <v>80</v>
      </c>
      <c r="BO63" s="64">
        <v>0</v>
      </c>
      <c r="BR63" t="s">
        <v>257</v>
      </c>
      <c r="BS63" s="29">
        <v>80</v>
      </c>
      <c r="BT63" s="64">
        <v>0</v>
      </c>
      <c r="BW63" t="s">
        <v>257</v>
      </c>
      <c r="BX63" s="29">
        <v>80</v>
      </c>
      <c r="BY63" s="64">
        <v>0</v>
      </c>
      <c r="CB63" t="s">
        <v>257</v>
      </c>
      <c r="CC63" s="29">
        <v>80</v>
      </c>
      <c r="CD63" s="64">
        <v>0</v>
      </c>
    </row>
    <row r="64" spans="3:82" x14ac:dyDescent="0.25">
      <c r="W64" s="28" t="s">
        <v>169</v>
      </c>
      <c r="X64" s="65">
        <f>SUM(X5:X63)/$C$1</f>
        <v>881.11535000000003</v>
      </c>
      <c r="Y64" s="65">
        <f>SUM(Y5:Y63)/$C$1</f>
        <v>1932.9605000000001</v>
      </c>
      <c r="AB64" s="28" t="s">
        <v>169</v>
      </c>
      <c r="AC64" s="65">
        <f>SUM(AC5:AC63)/$C$1</f>
        <v>881.11535000000003</v>
      </c>
      <c r="AD64" s="65">
        <f>SUM(AD5:AD63)/$C$1</f>
        <v>1932.9605000000001</v>
      </c>
      <c r="AH64" s="28" t="s">
        <v>169</v>
      </c>
      <c r="AI64" s="65">
        <f>SUM(AI5:AI63)/$C$1</f>
        <v>881.11535000000003</v>
      </c>
      <c r="AJ64" s="65">
        <f>SUM(AJ5:AJ63)/$C$1</f>
        <v>1932.9605000000001</v>
      </c>
      <c r="AN64" s="28" t="s">
        <v>169</v>
      </c>
      <c r="AO64" s="65">
        <f>SUM(AO5:AO63)/$C$1</f>
        <v>881.11535000000003</v>
      </c>
      <c r="AP64" s="65">
        <f>SUM(AP5:AP63)/$C$1</f>
        <v>1932.9605000000001</v>
      </c>
      <c r="AS64" t="s">
        <v>160</v>
      </c>
      <c r="AT64" s="64">
        <v>2100</v>
      </c>
      <c r="AU64" s="64">
        <v>0</v>
      </c>
      <c r="AX64" t="s">
        <v>160</v>
      </c>
      <c r="AY64" s="64">
        <v>2100</v>
      </c>
      <c r="AZ64" s="64">
        <v>0</v>
      </c>
      <c r="BC64" t="s">
        <v>160</v>
      </c>
      <c r="BD64" s="64">
        <v>2100</v>
      </c>
      <c r="BE64" s="64">
        <v>0</v>
      </c>
      <c r="BH64" t="s">
        <v>160</v>
      </c>
      <c r="BI64" s="64">
        <v>2100</v>
      </c>
      <c r="BJ64" s="64">
        <v>0</v>
      </c>
      <c r="BM64" s="27" t="s">
        <v>158</v>
      </c>
      <c r="BN64" s="29"/>
      <c r="BO64" s="29">
        <v>0</v>
      </c>
      <c r="BR64" s="27" t="s">
        <v>158</v>
      </c>
      <c r="BS64" s="29"/>
      <c r="BT64" s="29">
        <v>0</v>
      </c>
      <c r="BW64" s="27" t="s">
        <v>158</v>
      </c>
      <c r="BX64" s="29"/>
      <c r="BY64" s="29">
        <v>0</v>
      </c>
      <c r="CB64" s="27" t="s">
        <v>158</v>
      </c>
      <c r="CC64" s="29"/>
      <c r="CD64" s="29">
        <v>0</v>
      </c>
    </row>
    <row r="65" spans="23:82" x14ac:dyDescent="0.25">
      <c r="AR65" t="s">
        <v>241</v>
      </c>
      <c r="AS65" t="s">
        <v>162</v>
      </c>
      <c r="AT65" s="64"/>
      <c r="AU65" s="64">
        <v>0</v>
      </c>
      <c r="AW65" t="s">
        <v>241</v>
      </c>
      <c r="AX65" t="s">
        <v>162</v>
      </c>
      <c r="AY65" s="64"/>
      <c r="AZ65" s="64">
        <v>0</v>
      </c>
      <c r="BB65" t="s">
        <v>241</v>
      </c>
      <c r="BC65" t="s">
        <v>162</v>
      </c>
      <c r="BD65" s="64"/>
      <c r="BE65" s="64">
        <v>0</v>
      </c>
      <c r="BG65" t="s">
        <v>241</v>
      </c>
      <c r="BH65" t="s">
        <v>162</v>
      </c>
      <c r="BI65" s="64"/>
      <c r="BJ65" s="64">
        <v>0</v>
      </c>
      <c r="BM65" s="27" t="s">
        <v>258</v>
      </c>
      <c r="BN65" s="29"/>
      <c r="BO65" s="29"/>
      <c r="BR65" s="27" t="s">
        <v>258</v>
      </c>
      <c r="BS65" s="29"/>
      <c r="BT65" s="29"/>
      <c r="BW65" s="27" t="s">
        <v>258</v>
      </c>
      <c r="BX65" s="29"/>
      <c r="BY65" s="29"/>
      <c r="CB65" s="27" t="s">
        <v>258</v>
      </c>
      <c r="CC65" s="29"/>
      <c r="CD65" s="29"/>
    </row>
    <row r="66" spans="23:82" x14ac:dyDescent="0.25">
      <c r="W66" s="28" t="s">
        <v>170</v>
      </c>
      <c r="X66" s="28"/>
      <c r="Y66" s="65">
        <v>0</v>
      </c>
      <c r="AB66" s="28" t="s">
        <v>170</v>
      </c>
      <c r="AC66" s="28"/>
      <c r="AD66" s="65">
        <v>0</v>
      </c>
      <c r="AH66" s="28" t="s">
        <v>170</v>
      </c>
      <c r="AI66" s="28"/>
      <c r="AJ66" s="65">
        <v>0</v>
      </c>
      <c r="AN66" s="28" t="s">
        <v>170</v>
      </c>
      <c r="AO66" s="28"/>
      <c r="AP66" s="65">
        <v>0</v>
      </c>
      <c r="AS66" t="s">
        <v>163</v>
      </c>
      <c r="AT66" s="64"/>
      <c r="AU66" s="64">
        <v>0</v>
      </c>
      <c r="AX66" t="s">
        <v>163</v>
      </c>
      <c r="AY66" s="64"/>
      <c r="AZ66" s="64">
        <v>0</v>
      </c>
      <c r="BC66" t="s">
        <v>163</v>
      </c>
      <c r="BD66" s="64"/>
      <c r="BE66" s="64">
        <v>0</v>
      </c>
      <c r="BH66" t="s">
        <v>163</v>
      </c>
      <c r="BI66" s="64"/>
      <c r="BJ66" s="64">
        <v>0</v>
      </c>
      <c r="BM66" s="27" t="s">
        <v>259</v>
      </c>
      <c r="BN66" s="29"/>
      <c r="BO66" s="29"/>
      <c r="BR66" s="27" t="s">
        <v>259</v>
      </c>
      <c r="BS66" s="29"/>
      <c r="BT66" s="29"/>
      <c r="BW66" s="27" t="s">
        <v>259</v>
      </c>
      <c r="BX66" s="29"/>
      <c r="BY66" s="29"/>
      <c r="CB66" s="27" t="s">
        <v>259</v>
      </c>
      <c r="CC66" s="29"/>
      <c r="CD66" s="29"/>
    </row>
    <row r="67" spans="23:82" x14ac:dyDescent="0.25">
      <c r="W67" s="28" t="s">
        <v>171</v>
      </c>
      <c r="X67" s="28" t="s">
        <v>27</v>
      </c>
      <c r="Y67" s="65">
        <f>+(Y64+((X64-X74)*Y69))+(X74*(Y69/2))</f>
        <v>6669.5519000000004</v>
      </c>
      <c r="AB67" s="28" t="s">
        <v>171</v>
      </c>
      <c r="AC67" s="28" t="s">
        <v>27</v>
      </c>
      <c r="AD67" s="65">
        <f>+(AD64+((AC64-AC74)*AD69))+(AC74*(AD69/2))</f>
        <v>5485.4040500000001</v>
      </c>
      <c r="AH67" s="28" t="s">
        <v>171</v>
      </c>
      <c r="AI67" s="28" t="s">
        <v>27</v>
      </c>
      <c r="AJ67" s="65">
        <f>+(AJ64+((AI64-AI74)*AJ69))+(AI74*(AJ69/2))</f>
        <v>4301.2561999999998</v>
      </c>
      <c r="AN67" s="28" t="s">
        <v>171</v>
      </c>
      <c r="AO67" s="28" t="s">
        <v>27</v>
      </c>
      <c r="AP67" s="65">
        <f>+(AP64+((AO64-AO74)*AP69))+(AO74*(AP69/2))</f>
        <v>3117.1083500000004</v>
      </c>
      <c r="AS67" t="s">
        <v>222</v>
      </c>
      <c r="AT67" s="64">
        <f>2100*5</f>
        <v>10500</v>
      </c>
      <c r="AU67" s="64">
        <v>0</v>
      </c>
      <c r="AX67" t="s">
        <v>222</v>
      </c>
      <c r="AY67" s="64">
        <f>2100*5</f>
        <v>10500</v>
      </c>
      <c r="AZ67" s="64">
        <v>0</v>
      </c>
      <c r="BC67" t="s">
        <v>222</v>
      </c>
      <c r="BD67" s="64">
        <f>2100*5</f>
        <v>10500</v>
      </c>
      <c r="BE67" s="64">
        <v>0</v>
      </c>
      <c r="BH67" t="s">
        <v>222</v>
      </c>
      <c r="BI67" s="64">
        <f>2100*5</f>
        <v>10500</v>
      </c>
      <c r="BJ67" s="64">
        <v>0</v>
      </c>
      <c r="BM67" s="27" t="s">
        <v>260</v>
      </c>
      <c r="BN67" s="29">
        <v>1900</v>
      </c>
      <c r="BO67" s="29">
        <v>0</v>
      </c>
      <c r="BR67" s="27" t="s">
        <v>260</v>
      </c>
      <c r="BS67" s="29">
        <v>1900</v>
      </c>
      <c r="BT67" s="29">
        <v>0</v>
      </c>
      <c r="BW67" s="27" t="s">
        <v>260</v>
      </c>
      <c r="BX67" s="29">
        <v>1900</v>
      </c>
      <c r="BY67" s="29">
        <v>0</v>
      </c>
      <c r="CB67" s="27" t="s">
        <v>260</v>
      </c>
      <c r="CC67" s="29">
        <v>1900</v>
      </c>
      <c r="CD67" s="29">
        <v>0</v>
      </c>
    </row>
    <row r="68" spans="23:82" x14ac:dyDescent="0.25">
      <c r="W68" s="28" t="s">
        <v>172</v>
      </c>
      <c r="X68" s="28" t="s">
        <v>27</v>
      </c>
      <c r="Y68" s="65">
        <v>120</v>
      </c>
      <c r="AB68" s="28" t="s">
        <v>172</v>
      </c>
      <c r="AC68" s="28" t="s">
        <v>27</v>
      </c>
      <c r="AD68" s="65">
        <v>120</v>
      </c>
      <c r="AH68" s="28" t="s">
        <v>172</v>
      </c>
      <c r="AI68" s="28" t="s">
        <v>27</v>
      </c>
      <c r="AJ68" s="65">
        <v>120</v>
      </c>
      <c r="AN68" s="28" t="s">
        <v>172</v>
      </c>
      <c r="AO68" s="28" t="s">
        <v>27</v>
      </c>
      <c r="AP68" s="65">
        <v>120</v>
      </c>
      <c r="AR68" t="s">
        <v>242</v>
      </c>
      <c r="AS68" t="s">
        <v>165</v>
      </c>
      <c r="AT68" s="64">
        <v>1400</v>
      </c>
      <c r="AU68" s="64">
        <v>1400</v>
      </c>
      <c r="AW68" t="s">
        <v>242</v>
      </c>
      <c r="AX68" t="s">
        <v>165</v>
      </c>
      <c r="AY68" s="64">
        <v>1400</v>
      </c>
      <c r="AZ68" s="64">
        <v>1400</v>
      </c>
      <c r="BB68" t="s">
        <v>242</v>
      </c>
      <c r="BC68" t="s">
        <v>165</v>
      </c>
      <c r="BD68" s="64">
        <v>1400</v>
      </c>
      <c r="BE68" s="64">
        <v>1400</v>
      </c>
      <c r="BG68" t="s">
        <v>242</v>
      </c>
      <c r="BH68" t="s">
        <v>165</v>
      </c>
      <c r="BI68" s="64">
        <v>1400</v>
      </c>
      <c r="BJ68" s="64">
        <v>1400</v>
      </c>
      <c r="BM68" s="27" t="s">
        <v>261</v>
      </c>
      <c r="BN68" s="29"/>
      <c r="BO68" s="29">
        <v>0</v>
      </c>
      <c r="BR68" s="27" t="s">
        <v>261</v>
      </c>
      <c r="BS68" s="29"/>
      <c r="BT68" s="29">
        <v>0</v>
      </c>
      <c r="BW68" s="27" t="s">
        <v>261</v>
      </c>
      <c r="BX68" s="29"/>
      <c r="BY68" s="29">
        <v>0</v>
      </c>
      <c r="CB68" s="27" t="s">
        <v>261</v>
      </c>
      <c r="CC68" s="29"/>
      <c r="CD68" s="29">
        <v>0</v>
      </c>
    </row>
    <row r="69" spans="23:82" x14ac:dyDescent="0.25">
      <c r="W69" s="28" t="s">
        <v>173</v>
      </c>
      <c r="X69" s="28"/>
      <c r="Y69" s="28">
        <v>8</v>
      </c>
      <c r="AB69" s="28" t="s">
        <v>173</v>
      </c>
      <c r="AC69" s="28"/>
      <c r="AD69" s="28">
        <v>6</v>
      </c>
      <c r="AH69" s="28" t="s">
        <v>173</v>
      </c>
      <c r="AI69" s="28"/>
      <c r="AJ69" s="28">
        <v>4</v>
      </c>
      <c r="AN69" s="28" t="s">
        <v>173</v>
      </c>
      <c r="AO69" s="28"/>
      <c r="AP69" s="28">
        <v>2</v>
      </c>
      <c r="AS69" t="s">
        <v>224</v>
      </c>
      <c r="AT69" s="64">
        <v>200</v>
      </c>
      <c r="AU69" s="64"/>
      <c r="AX69" t="s">
        <v>224</v>
      </c>
      <c r="AY69" s="64">
        <v>200</v>
      </c>
      <c r="AZ69" s="64"/>
      <c r="BC69" t="s">
        <v>224</v>
      </c>
      <c r="BD69" s="64">
        <v>200</v>
      </c>
      <c r="BE69" s="64"/>
      <c r="BH69" t="s">
        <v>224</v>
      </c>
      <c r="BI69" s="64">
        <v>200</v>
      </c>
      <c r="BJ69" s="64"/>
      <c r="BM69" s="27" t="s">
        <v>262</v>
      </c>
      <c r="BN69" s="29">
        <v>250</v>
      </c>
      <c r="BO69" s="29">
        <v>500</v>
      </c>
      <c r="BR69" s="27" t="s">
        <v>262</v>
      </c>
      <c r="BS69" s="29">
        <v>250</v>
      </c>
      <c r="BT69" s="29">
        <v>500</v>
      </c>
      <c r="BW69" s="27" t="s">
        <v>262</v>
      </c>
      <c r="BX69" s="29">
        <v>250</v>
      </c>
      <c r="BY69" s="29">
        <v>500</v>
      </c>
      <c r="CB69" s="27" t="s">
        <v>262</v>
      </c>
      <c r="CC69" s="29">
        <v>250</v>
      </c>
      <c r="CD69" s="29">
        <v>500</v>
      </c>
    </row>
    <row r="70" spans="23:82" x14ac:dyDescent="0.25">
      <c r="W70" s="28" t="s">
        <v>174</v>
      </c>
      <c r="X70" s="28"/>
      <c r="Y70" s="65">
        <f>+Y68*13</f>
        <v>1560</v>
      </c>
      <c r="AB70" s="28" t="s">
        <v>174</v>
      </c>
      <c r="AC70" s="28"/>
      <c r="AD70" s="65">
        <f>+Y70</f>
        <v>1560</v>
      </c>
      <c r="AH70" s="28" t="s">
        <v>174</v>
      </c>
      <c r="AI70" s="28"/>
      <c r="AJ70" s="65">
        <f>+AD70</f>
        <v>1560</v>
      </c>
      <c r="AN70" s="28" t="s">
        <v>174</v>
      </c>
      <c r="AO70" s="28"/>
      <c r="AP70" s="65">
        <f>+AJ70</f>
        <v>1560</v>
      </c>
      <c r="AS70" s="27" t="s">
        <v>166</v>
      </c>
      <c r="AU70" s="29">
        <v>0</v>
      </c>
      <c r="AX70" s="27" t="s">
        <v>166</v>
      </c>
      <c r="AZ70" s="29">
        <v>0</v>
      </c>
      <c r="BC70" s="27" t="s">
        <v>166</v>
      </c>
      <c r="BE70" s="29">
        <v>0</v>
      </c>
      <c r="BH70" s="27" t="s">
        <v>166</v>
      </c>
      <c r="BJ70" s="29">
        <v>0</v>
      </c>
      <c r="BM70" s="27" t="s">
        <v>263</v>
      </c>
      <c r="BN70" s="29"/>
      <c r="BO70" s="29">
        <v>3500</v>
      </c>
      <c r="BR70" s="27" t="s">
        <v>263</v>
      </c>
      <c r="BS70" s="29"/>
      <c r="BT70" s="29">
        <v>3500</v>
      </c>
      <c r="BW70" s="27" t="s">
        <v>263</v>
      </c>
      <c r="BX70" s="29"/>
      <c r="BY70" s="29">
        <v>3500</v>
      </c>
      <c r="CB70" s="27" t="s">
        <v>263</v>
      </c>
      <c r="CC70" s="29"/>
      <c r="CD70" s="29">
        <v>3500</v>
      </c>
    </row>
    <row r="71" spans="23:82" x14ac:dyDescent="0.25">
      <c r="W71" s="28" t="s">
        <v>175</v>
      </c>
      <c r="X71" s="28"/>
      <c r="Y71" s="65">
        <f>+Y70+Y67</f>
        <v>8229.5519000000004</v>
      </c>
      <c r="AB71" s="28" t="s">
        <v>175</v>
      </c>
      <c r="AC71" s="28"/>
      <c r="AD71" s="65">
        <f>+AD70+AD67</f>
        <v>7045.4040500000001</v>
      </c>
      <c r="AH71" s="28" t="s">
        <v>175</v>
      </c>
      <c r="AI71" s="28"/>
      <c r="AJ71" s="65">
        <f>+AJ70+AJ67</f>
        <v>5861.2561999999998</v>
      </c>
      <c r="AN71" s="28" t="s">
        <v>175</v>
      </c>
      <c r="AO71" s="28"/>
      <c r="AP71" s="65">
        <f>+AP70+AP67</f>
        <v>4677.1083500000004</v>
      </c>
      <c r="AS71" t="s">
        <v>141</v>
      </c>
      <c r="AT71" s="29"/>
      <c r="AU71" s="64">
        <v>0</v>
      </c>
      <c r="AX71" t="s">
        <v>141</v>
      </c>
      <c r="AY71" s="29"/>
      <c r="AZ71" s="64">
        <v>0</v>
      </c>
      <c r="BC71" t="s">
        <v>141</v>
      </c>
      <c r="BD71" s="29"/>
      <c r="BE71" s="64">
        <v>0</v>
      </c>
      <c r="BH71" t="s">
        <v>141</v>
      </c>
      <c r="BI71" s="29"/>
      <c r="BJ71" s="64">
        <v>0</v>
      </c>
      <c r="BL71" t="s">
        <v>164</v>
      </c>
      <c r="BM71" t="s">
        <v>264</v>
      </c>
      <c r="BN71" s="29"/>
      <c r="BO71" s="29"/>
      <c r="BQ71" t="s">
        <v>164</v>
      </c>
      <c r="BR71" t="s">
        <v>264</v>
      </c>
      <c r="BS71" s="29"/>
      <c r="BT71" s="29"/>
      <c r="BV71" t="s">
        <v>164</v>
      </c>
      <c r="BW71" t="s">
        <v>264</v>
      </c>
      <c r="BX71" s="29"/>
      <c r="BY71" s="29"/>
      <c r="CA71" t="s">
        <v>164</v>
      </c>
      <c r="CB71" t="s">
        <v>264</v>
      </c>
      <c r="CC71" s="29"/>
      <c r="CD71" s="29"/>
    </row>
    <row r="72" spans="23:82" x14ac:dyDescent="0.25">
      <c r="W72" s="28" t="s">
        <v>176</v>
      </c>
      <c r="X72" s="65">
        <f>+Y71/Y69</f>
        <v>1028.6939875</v>
      </c>
      <c r="Y72" s="28"/>
      <c r="AB72" s="28" t="s">
        <v>176</v>
      </c>
      <c r="AC72" s="65">
        <f>+AD71/AD69</f>
        <v>1174.2340083333333</v>
      </c>
      <c r="AD72" s="28"/>
      <c r="AH72" s="28" t="s">
        <v>176</v>
      </c>
      <c r="AI72" s="65">
        <f>+AJ71/AJ69</f>
        <v>1465.31405</v>
      </c>
      <c r="AJ72" s="28"/>
      <c r="AN72" s="28" t="s">
        <v>176</v>
      </c>
      <c r="AO72" s="65">
        <f>+AP71/AP69</f>
        <v>2338.5541750000002</v>
      </c>
      <c r="AP72" s="28"/>
      <c r="AS72" t="s">
        <v>225</v>
      </c>
      <c r="AU72" s="29">
        <f>16*3500</f>
        <v>56000</v>
      </c>
      <c r="AX72" t="s">
        <v>225</v>
      </c>
      <c r="AZ72" s="29">
        <f>16*3500</f>
        <v>56000</v>
      </c>
      <c r="BC72" t="s">
        <v>225</v>
      </c>
      <c r="BE72" s="29">
        <f>16*3500</f>
        <v>56000</v>
      </c>
      <c r="BH72" t="s">
        <v>225</v>
      </c>
      <c r="BJ72" s="29">
        <f>16*3500</f>
        <v>56000</v>
      </c>
      <c r="BM72" t="s">
        <v>265</v>
      </c>
      <c r="BN72" s="29">
        <v>200</v>
      </c>
      <c r="BO72" s="29">
        <v>0</v>
      </c>
      <c r="BR72" t="s">
        <v>265</v>
      </c>
      <c r="BS72" s="29">
        <v>200</v>
      </c>
      <c r="BT72" s="29">
        <v>0</v>
      </c>
      <c r="BW72" t="s">
        <v>265</v>
      </c>
      <c r="BX72" s="29">
        <v>200</v>
      </c>
      <c r="BY72" s="29">
        <v>0</v>
      </c>
      <c r="CB72" t="s">
        <v>265</v>
      </c>
      <c r="CC72" s="29">
        <v>200</v>
      </c>
      <c r="CD72" s="29">
        <v>0</v>
      </c>
    </row>
    <row r="73" spans="23:82" x14ac:dyDescent="0.25">
      <c r="W73" s="28" t="s">
        <v>177</v>
      </c>
      <c r="X73" s="65">
        <f>+(Y71/Y69*2)-X74</f>
        <v>1479.3051250000001</v>
      </c>
      <c r="Y73" s="28"/>
      <c r="AB73" s="28" t="s">
        <v>177</v>
      </c>
      <c r="AC73" s="65">
        <f>+(AD71/AD69*2)-AC74</f>
        <v>1770.3851666666667</v>
      </c>
      <c r="AD73" s="28"/>
      <c r="AH73" s="28" t="s">
        <v>177</v>
      </c>
      <c r="AI73" s="65">
        <f>+(AJ71/AJ69*2)-AI74</f>
        <v>2352.5452500000001</v>
      </c>
      <c r="AJ73" s="28"/>
      <c r="AN73" s="28" t="s">
        <v>177</v>
      </c>
      <c r="AO73" s="65">
        <f>+(AP71/AP69*2)-AO74</f>
        <v>4099.0255000000006</v>
      </c>
      <c r="AP73" s="28"/>
      <c r="AS73" s="27" t="s">
        <v>168</v>
      </c>
      <c r="AT73" s="29"/>
      <c r="AU73" s="29">
        <v>0</v>
      </c>
      <c r="AX73" s="27" t="s">
        <v>168</v>
      </c>
      <c r="AY73" s="29"/>
      <c r="AZ73" s="29">
        <v>0</v>
      </c>
      <c r="BC73" s="27" t="s">
        <v>168</v>
      </c>
      <c r="BD73" s="29"/>
      <c r="BE73" s="29">
        <v>0</v>
      </c>
      <c r="BH73" s="27" t="s">
        <v>168</v>
      </c>
      <c r="BI73" s="29"/>
      <c r="BJ73" s="29">
        <v>0</v>
      </c>
      <c r="BM73" t="s">
        <v>266</v>
      </c>
      <c r="BO73" s="29">
        <v>0</v>
      </c>
      <c r="BR73" t="s">
        <v>266</v>
      </c>
      <c r="BT73" s="29">
        <v>0</v>
      </c>
      <c r="BW73" t="s">
        <v>266</v>
      </c>
      <c r="BY73" s="29">
        <v>0</v>
      </c>
      <c r="CB73" t="s">
        <v>266</v>
      </c>
      <c r="CD73" s="29">
        <v>0</v>
      </c>
    </row>
    <row r="74" spans="23:82" x14ac:dyDescent="0.25">
      <c r="W74" s="28" t="s">
        <v>178</v>
      </c>
      <c r="X74" s="65">
        <f>+(+X56+X53+X33+X28+X22+X10)/$C$1</f>
        <v>578.08285000000001</v>
      </c>
      <c r="Y74" s="28"/>
      <c r="AB74" s="28" t="s">
        <v>178</v>
      </c>
      <c r="AC74" s="65">
        <f>+(+AC56+AC53+AC33+AC28+AC22+AC10)/$C$1</f>
        <v>578.08285000000001</v>
      </c>
      <c r="AD74" s="28"/>
      <c r="AH74" s="28" t="s">
        <v>178</v>
      </c>
      <c r="AI74" s="65">
        <f>+(+AI56+AI53+AI33+AI28+AI22+AI10)/$C$1</f>
        <v>578.08285000000001</v>
      </c>
      <c r="AJ74" s="28"/>
      <c r="AN74" s="28" t="s">
        <v>178</v>
      </c>
      <c r="AO74" s="65">
        <f>+(+AO56+AO53+AO33+AO28+AO22+AO10)/$C$1</f>
        <v>578.08285000000001</v>
      </c>
      <c r="AP74" s="28"/>
      <c r="AU74" s="29"/>
      <c r="AZ74" s="29"/>
      <c r="BE74" s="29"/>
      <c r="BJ74" s="29"/>
      <c r="BM74" t="s">
        <v>267</v>
      </c>
      <c r="BN74" s="29"/>
      <c r="BO74" s="29"/>
      <c r="BR74" t="s">
        <v>267</v>
      </c>
      <c r="BS74" s="29"/>
      <c r="BT74" s="29"/>
      <c r="BW74" t="s">
        <v>267</v>
      </c>
      <c r="BX74" s="29"/>
      <c r="BY74" s="29"/>
      <c r="CB74" t="s">
        <v>267</v>
      </c>
      <c r="CC74" s="29"/>
      <c r="CD74" s="29"/>
    </row>
    <row r="75" spans="23:82" x14ac:dyDescent="0.25">
      <c r="W75" s="28" t="s">
        <v>179</v>
      </c>
      <c r="X75" s="65">
        <f>+X64-X74</f>
        <v>303.03250000000003</v>
      </c>
      <c r="Y75" s="28"/>
      <c r="AB75" s="28" t="s">
        <v>179</v>
      </c>
      <c r="AC75" s="65">
        <f>+AC64-AC74</f>
        <v>303.03250000000003</v>
      </c>
      <c r="AD75" s="28"/>
      <c r="AH75" s="28" t="s">
        <v>179</v>
      </c>
      <c r="AI75" s="65">
        <f>+AI64-AI74</f>
        <v>303.03250000000003</v>
      </c>
      <c r="AJ75" s="28"/>
      <c r="AN75" s="28" t="s">
        <v>179</v>
      </c>
      <c r="AO75" s="65">
        <f>+AO64-AO74</f>
        <v>303.03250000000003</v>
      </c>
      <c r="AP75" s="28"/>
      <c r="AS75" s="28" t="s">
        <v>169</v>
      </c>
      <c r="AT75" s="65">
        <f>SUM(AT5:AT74)/$C$1</f>
        <v>1057.77685</v>
      </c>
      <c r="AU75" s="65">
        <f>SUM(AU5:AU74)/$C$1</f>
        <v>2384.2855</v>
      </c>
      <c r="AX75" s="28" t="s">
        <v>169</v>
      </c>
      <c r="AY75" s="65">
        <f>SUM(AY5:AY74)/$C$1</f>
        <v>1057.77685</v>
      </c>
      <c r="AZ75" s="65">
        <f>SUM(AZ5:AZ74)/$C$1</f>
        <v>2384.2855</v>
      </c>
      <c r="BC75" s="28" t="s">
        <v>169</v>
      </c>
      <c r="BD75" s="65">
        <f>SUM(BD5:BD74)/$C$1</f>
        <v>1057.77685</v>
      </c>
      <c r="BE75" s="65">
        <f>SUM(BE5:BE74)/$C$1</f>
        <v>2384.2855</v>
      </c>
      <c r="BH75" s="28" t="s">
        <v>169</v>
      </c>
      <c r="BI75" s="65">
        <f>SUM(BI5:BI74)/$C$1</f>
        <v>1057.77685</v>
      </c>
      <c r="BJ75" s="65">
        <f>SUM(BJ5:BJ74)/$C$1</f>
        <v>2384.2855</v>
      </c>
      <c r="BM75" s="27" t="s">
        <v>268</v>
      </c>
      <c r="BN75" s="29">
        <v>500</v>
      </c>
      <c r="BO75" s="29">
        <v>500</v>
      </c>
      <c r="BR75" s="27" t="s">
        <v>268</v>
      </c>
      <c r="BS75" s="29">
        <v>500</v>
      </c>
      <c r="BT75" s="29">
        <v>500</v>
      </c>
      <c r="BW75" s="27" t="s">
        <v>268</v>
      </c>
      <c r="BX75" s="29">
        <v>500</v>
      </c>
      <c r="BY75" s="29">
        <v>500</v>
      </c>
      <c r="CB75" s="27" t="s">
        <v>268</v>
      </c>
      <c r="CC75" s="29">
        <v>500</v>
      </c>
      <c r="CD75" s="29">
        <v>500</v>
      </c>
    </row>
    <row r="76" spans="23:82" x14ac:dyDescent="0.25">
      <c r="BM76" s="27" t="s">
        <v>269</v>
      </c>
      <c r="BN76" s="29"/>
      <c r="BO76" s="29">
        <v>0</v>
      </c>
      <c r="BR76" s="27" t="s">
        <v>269</v>
      </c>
      <c r="BS76" s="29"/>
      <c r="BT76" s="29">
        <v>0</v>
      </c>
      <c r="BW76" s="27" t="s">
        <v>269</v>
      </c>
      <c r="BX76" s="29"/>
      <c r="BY76" s="29">
        <v>0</v>
      </c>
      <c r="CB76" s="27" t="s">
        <v>269</v>
      </c>
      <c r="CC76" s="29"/>
      <c r="CD76" s="29">
        <v>0</v>
      </c>
    </row>
    <row r="77" spans="23:82" x14ac:dyDescent="0.25">
      <c r="W77" s="28" t="s">
        <v>180</v>
      </c>
      <c r="X77" s="65">
        <f>+(X78/2)+(X74/2)</f>
        <v>1317.7354125000002</v>
      </c>
      <c r="Y77" s="64">
        <f>+X77</f>
        <v>1317.7354125000002</v>
      </c>
      <c r="AB77" s="28" t="s">
        <v>180</v>
      </c>
      <c r="AC77" s="65">
        <f>+(AC78/2)+(AC74/2)</f>
        <v>1463.2754333333332</v>
      </c>
      <c r="AH77" s="28" t="s">
        <v>180</v>
      </c>
      <c r="AI77" s="65">
        <f>+(AI78/2)+(AI74/2)</f>
        <v>1754.3554749999998</v>
      </c>
      <c r="AN77" s="28" t="s">
        <v>180</v>
      </c>
      <c r="AO77" s="65">
        <f>+(AO78/2)+(AO74/2)</f>
        <v>2627.5956000000001</v>
      </c>
      <c r="AS77" s="28" t="s">
        <v>170</v>
      </c>
      <c r="AT77" s="28"/>
      <c r="AU77" s="65">
        <v>0</v>
      </c>
      <c r="AX77" s="28" t="s">
        <v>170</v>
      </c>
      <c r="AY77" s="28"/>
      <c r="AZ77" s="65">
        <v>0</v>
      </c>
      <c r="BC77" s="28" t="s">
        <v>170</v>
      </c>
      <c r="BD77" s="28"/>
      <c r="BE77" s="65">
        <v>0</v>
      </c>
      <c r="BH77" s="28" t="s">
        <v>170</v>
      </c>
      <c r="BI77" s="28"/>
      <c r="BJ77" s="65">
        <v>0</v>
      </c>
      <c r="BM77" s="27" t="s">
        <v>270</v>
      </c>
      <c r="BN77" s="29"/>
      <c r="BO77" s="29">
        <v>500</v>
      </c>
      <c r="BR77" s="27" t="s">
        <v>270</v>
      </c>
      <c r="BS77" s="29"/>
      <c r="BT77" s="29">
        <v>500</v>
      </c>
      <c r="BW77" s="27" t="s">
        <v>270</v>
      </c>
      <c r="BX77" s="29"/>
      <c r="BY77" s="29">
        <v>500</v>
      </c>
      <c r="CB77" s="27" t="s">
        <v>270</v>
      </c>
      <c r="CC77" s="29"/>
      <c r="CD77" s="29">
        <v>500</v>
      </c>
    </row>
    <row r="78" spans="23:82" x14ac:dyDescent="0.25">
      <c r="W78" s="28" t="s">
        <v>181</v>
      </c>
      <c r="X78" s="65">
        <f>+(Y71/Y69)*2</f>
        <v>2057.3879750000001</v>
      </c>
      <c r="Y78" s="64">
        <f>+X78</f>
        <v>2057.3879750000001</v>
      </c>
      <c r="AB78" s="28" t="s">
        <v>181</v>
      </c>
      <c r="AC78" s="65">
        <f>+(AD71/AD69)*2</f>
        <v>2348.4680166666667</v>
      </c>
      <c r="AH78" s="28" t="s">
        <v>181</v>
      </c>
      <c r="AI78" s="65">
        <f>+(AJ71/AJ69)*2</f>
        <v>2930.6280999999999</v>
      </c>
      <c r="AN78" s="28" t="s">
        <v>181</v>
      </c>
      <c r="AO78" s="65">
        <f>+(AP71/AP69)*2</f>
        <v>4677.1083500000004</v>
      </c>
      <c r="AS78" s="28" t="s">
        <v>171</v>
      </c>
      <c r="AT78" s="28" t="s">
        <v>27</v>
      </c>
      <c r="AU78" s="65">
        <f>+(AU75+((AT75-AT85)*AU80))+(AT85*(AU80/2))</f>
        <v>8162.7928999999995</v>
      </c>
      <c r="AX78" s="28" t="s">
        <v>171</v>
      </c>
      <c r="AY78" s="28" t="s">
        <v>27</v>
      </c>
      <c r="AZ78" s="65">
        <f>+(AZ75+((AY75-AY85)*AZ80))+(AY85*(AZ80/2))</f>
        <v>6718.1660499999998</v>
      </c>
      <c r="BC78" s="28" t="s">
        <v>171</v>
      </c>
      <c r="BD78" s="28" t="s">
        <v>27</v>
      </c>
      <c r="BE78" s="65">
        <f>+(BE75+((BD75-BD85)*BE80))+(BD85*(BE80/2))</f>
        <v>5273.5391999999993</v>
      </c>
      <c r="BH78" s="28" t="s">
        <v>171</v>
      </c>
      <c r="BI78" s="28" t="s">
        <v>27</v>
      </c>
      <c r="BJ78" s="65">
        <f>+(BJ75+((BI75-BI85)*BJ80))+(BI85*(BJ80/2))</f>
        <v>3828.9123499999996</v>
      </c>
      <c r="BL78" t="s">
        <v>271</v>
      </c>
      <c r="BM78" t="s">
        <v>272</v>
      </c>
      <c r="BN78" s="29"/>
      <c r="BO78" s="64"/>
      <c r="BQ78" t="s">
        <v>271</v>
      </c>
      <c r="BR78" t="s">
        <v>272</v>
      </c>
      <c r="BS78" s="29"/>
      <c r="BT78" s="64"/>
      <c r="BV78" t="s">
        <v>271</v>
      </c>
      <c r="BW78" t="s">
        <v>272</v>
      </c>
      <c r="BX78" s="29"/>
      <c r="BY78" s="64"/>
      <c r="CA78" t="s">
        <v>271</v>
      </c>
      <c r="CB78" t="s">
        <v>272</v>
      </c>
      <c r="CC78" s="29"/>
      <c r="CD78" s="64"/>
    </row>
    <row r="79" spans="23:82" x14ac:dyDescent="0.25">
      <c r="W79" s="28" t="s">
        <v>182</v>
      </c>
      <c r="X79" s="65">
        <f>+(Y67/6)+((Y68*8*10)/6)+((17550/6)-(17550/8))/$C$1</f>
        <v>2730.4509208333338</v>
      </c>
      <c r="Y79" s="64"/>
      <c r="AB79" s="28" t="s">
        <v>182</v>
      </c>
      <c r="AC79" s="65">
        <f>+(AC80/2)+(AC74/2)</f>
        <v>1463.2754333333332</v>
      </c>
      <c r="AD79" s="64">
        <f>+AC77</f>
        <v>1463.2754333333332</v>
      </c>
      <c r="AH79" s="28" t="s">
        <v>182</v>
      </c>
      <c r="AI79" s="65">
        <f>+(AJ67/6)+((AJ68*8*10)/6)+((17550/6)-(17550/8))/$C$1</f>
        <v>2335.7349708333336</v>
      </c>
      <c r="AJ79" s="64"/>
      <c r="AN79" s="28" t="s">
        <v>182</v>
      </c>
      <c r="AO79" s="65">
        <f>+(AP67/6)+((AP68*8*10)/6)+((17550/6)-(17550/8))/$C$1</f>
        <v>2138.3769958333337</v>
      </c>
      <c r="AP79" s="64"/>
      <c r="AS79" s="28" t="s">
        <v>172</v>
      </c>
      <c r="AT79" s="28" t="s">
        <v>27</v>
      </c>
      <c r="AU79" s="65">
        <v>120</v>
      </c>
      <c r="AX79" s="28" t="s">
        <v>172</v>
      </c>
      <c r="AY79" s="28" t="s">
        <v>27</v>
      </c>
      <c r="AZ79" s="65">
        <v>120</v>
      </c>
      <c r="BC79" s="28" t="s">
        <v>172</v>
      </c>
      <c r="BD79" s="28" t="s">
        <v>27</v>
      </c>
      <c r="BE79" s="65">
        <v>120</v>
      </c>
      <c r="BH79" s="28" t="s">
        <v>172</v>
      </c>
      <c r="BI79" s="28" t="s">
        <v>27</v>
      </c>
      <c r="BJ79" s="65">
        <v>120</v>
      </c>
      <c r="BM79" t="s">
        <v>273</v>
      </c>
      <c r="BN79" s="29">
        <v>500</v>
      </c>
      <c r="BO79" s="29">
        <v>500</v>
      </c>
      <c r="BR79" t="s">
        <v>273</v>
      </c>
      <c r="BS79" s="29">
        <v>500</v>
      </c>
      <c r="BT79" s="29">
        <v>500</v>
      </c>
      <c r="BW79" t="s">
        <v>273</v>
      </c>
      <c r="BX79" s="29">
        <v>500</v>
      </c>
      <c r="BY79" s="29">
        <v>500</v>
      </c>
      <c r="CB79" t="s">
        <v>273</v>
      </c>
      <c r="CC79" s="29">
        <v>500</v>
      </c>
      <c r="CD79" s="29">
        <v>500</v>
      </c>
    </row>
    <row r="80" spans="23:82" x14ac:dyDescent="0.25">
      <c r="W80" s="28" t="s">
        <v>181</v>
      </c>
      <c r="X80" s="65">
        <f>+(X79*2)-X74</f>
        <v>4882.8189916666679</v>
      </c>
      <c r="Y80" s="64"/>
      <c r="AB80" s="28" t="s">
        <v>181</v>
      </c>
      <c r="AC80" s="65">
        <f>+(AD71/AD69)*2</f>
        <v>2348.4680166666667</v>
      </c>
      <c r="AD80" s="64">
        <f>+AC78</f>
        <v>2348.4680166666667</v>
      </c>
      <c r="AH80" s="28" t="s">
        <v>181</v>
      </c>
      <c r="AI80" s="65">
        <f>+(AI79*2)-AI74</f>
        <v>4093.3870916666674</v>
      </c>
      <c r="AJ80" s="64"/>
      <c r="AN80" s="28" t="s">
        <v>181</v>
      </c>
      <c r="AO80" s="65">
        <f>+(AO79*2)-AO74</f>
        <v>3698.6711416666676</v>
      </c>
      <c r="AP80" s="64"/>
      <c r="AS80" s="28" t="s">
        <v>173</v>
      </c>
      <c r="AT80" s="28"/>
      <c r="AU80" s="28">
        <v>8</v>
      </c>
      <c r="AX80" s="28" t="s">
        <v>173</v>
      </c>
      <c r="AY80" s="28"/>
      <c r="AZ80" s="28">
        <v>6</v>
      </c>
      <c r="BC80" s="28" t="s">
        <v>173</v>
      </c>
      <c r="BD80" s="28"/>
      <c r="BE80" s="28">
        <v>4</v>
      </c>
      <c r="BH80" s="28" t="s">
        <v>173</v>
      </c>
      <c r="BI80" s="28"/>
      <c r="BJ80" s="28">
        <v>2</v>
      </c>
      <c r="BM80" t="s">
        <v>274</v>
      </c>
      <c r="BN80" s="29"/>
      <c r="BO80" s="29"/>
      <c r="BR80" t="s">
        <v>274</v>
      </c>
      <c r="BS80" s="29"/>
      <c r="BT80" s="29"/>
      <c r="BW80" t="s">
        <v>274</v>
      </c>
      <c r="BX80" s="29"/>
      <c r="BY80" s="29"/>
      <c r="CB80" t="s">
        <v>274</v>
      </c>
      <c r="CC80" s="29"/>
      <c r="CD80" s="29"/>
    </row>
    <row r="81" spans="23:82" x14ac:dyDescent="0.25">
      <c r="W81" s="28" t="s">
        <v>183</v>
      </c>
      <c r="X81" s="65">
        <f>+(Y67/4)+((Y68*6*10)/4)+((17550/4)-(17550/8))/$C$1</f>
        <v>3523.9647875000001</v>
      </c>
      <c r="Y81" s="64"/>
      <c r="AB81" s="28" t="s">
        <v>183</v>
      </c>
      <c r="AC81" s="65">
        <f>+(AD67/4)+((AD68*6*10)/4)+((17550/4)-(17550/8))/$C$1</f>
        <v>3227.9278250000002</v>
      </c>
      <c r="AD81" s="64"/>
      <c r="AH81" s="28" t="s">
        <v>183</v>
      </c>
      <c r="AI81" s="65">
        <f>+(AI82/2)+(AI74/2)</f>
        <v>1754.3554749999998</v>
      </c>
      <c r="AJ81" s="64">
        <f>+AI77</f>
        <v>1754.3554749999998</v>
      </c>
      <c r="AN81" s="28" t="s">
        <v>183</v>
      </c>
      <c r="AO81" s="65">
        <f>+(AO82/2)+(AO74/2)</f>
        <v>2627.5956000000001</v>
      </c>
      <c r="AS81" s="28" t="s">
        <v>174</v>
      </c>
      <c r="AT81" s="28"/>
      <c r="AU81" s="65">
        <f>+AU79*16</f>
        <v>1920</v>
      </c>
      <c r="AX81" s="28" t="s">
        <v>174</v>
      </c>
      <c r="AY81" s="28"/>
      <c r="AZ81" s="65">
        <f>+AU81</f>
        <v>1920</v>
      </c>
      <c r="BC81" s="28" t="s">
        <v>174</v>
      </c>
      <c r="BD81" s="28"/>
      <c r="BE81" s="65">
        <f>+AZ81</f>
        <v>1920</v>
      </c>
      <c r="BH81" s="28" t="s">
        <v>174</v>
      </c>
      <c r="BI81" s="28"/>
      <c r="BJ81" s="65">
        <f>+BE81</f>
        <v>1920</v>
      </c>
      <c r="BM81" t="s">
        <v>275</v>
      </c>
      <c r="BN81" s="29"/>
      <c r="BO81" s="29"/>
      <c r="BR81" t="s">
        <v>275</v>
      </c>
      <c r="BS81" s="29"/>
      <c r="BT81" s="29"/>
      <c r="BW81" t="s">
        <v>275</v>
      </c>
      <c r="BX81" s="29"/>
      <c r="BY81" s="29"/>
      <c r="CB81" t="s">
        <v>275</v>
      </c>
      <c r="CC81" s="29"/>
      <c r="CD81" s="29"/>
    </row>
    <row r="82" spans="23:82" x14ac:dyDescent="0.25">
      <c r="W82" s="28" t="s">
        <v>181</v>
      </c>
      <c r="X82" s="65">
        <f>+(X81*2)-X74</f>
        <v>6469.8467250000003</v>
      </c>
      <c r="Y82" s="64"/>
      <c r="AB82" s="28" t="s">
        <v>181</v>
      </c>
      <c r="AC82" s="65">
        <f>+(AC81*2)-AC74</f>
        <v>5877.7728000000006</v>
      </c>
      <c r="AD82" s="64"/>
      <c r="AH82" s="28" t="s">
        <v>181</v>
      </c>
      <c r="AI82" s="65">
        <f>+(AJ71/AJ69)*2</f>
        <v>2930.6280999999999</v>
      </c>
      <c r="AJ82" s="64">
        <f>+AI78</f>
        <v>2930.6280999999999</v>
      </c>
      <c r="AN82" s="28" t="s">
        <v>181</v>
      </c>
      <c r="AO82" s="65">
        <f>+(AP71/AP69)*2</f>
        <v>4677.1083500000004</v>
      </c>
      <c r="AS82" s="28" t="s">
        <v>175</v>
      </c>
      <c r="AT82" s="28"/>
      <c r="AU82" s="65">
        <f>+AU81+AU78</f>
        <v>10082.7929</v>
      </c>
      <c r="AX82" s="28" t="s">
        <v>175</v>
      </c>
      <c r="AY82" s="28"/>
      <c r="AZ82" s="65">
        <f>+AZ81+AZ78</f>
        <v>8638.1660499999998</v>
      </c>
      <c r="BC82" s="28" t="s">
        <v>175</v>
      </c>
      <c r="BD82" s="28"/>
      <c r="BE82" s="65">
        <f>+BE81+BE78</f>
        <v>7193.5391999999993</v>
      </c>
      <c r="BH82" s="28" t="s">
        <v>175</v>
      </c>
      <c r="BI82" s="28"/>
      <c r="BJ82" s="65">
        <f>+BJ81+BJ78</f>
        <v>5748.9123499999996</v>
      </c>
      <c r="BM82" t="s">
        <v>276</v>
      </c>
      <c r="BN82" s="29"/>
      <c r="BO82" s="29"/>
      <c r="BR82" t="s">
        <v>276</v>
      </c>
      <c r="BS82" s="29"/>
      <c r="BT82" s="29"/>
      <c r="BW82" t="s">
        <v>276</v>
      </c>
      <c r="BX82" s="29"/>
      <c r="BY82" s="29"/>
      <c r="CB82" t="s">
        <v>276</v>
      </c>
      <c r="CC82" s="29"/>
      <c r="CD82" s="29"/>
    </row>
    <row r="83" spans="23:82" x14ac:dyDescent="0.25">
      <c r="W83" s="28" t="s">
        <v>184</v>
      </c>
      <c r="X83" s="65">
        <f>+(Y67/2)+((Y68*4*10)/2)+((17550/2)-(17550/8))/$C$1</f>
        <v>5904.5063875000005</v>
      </c>
      <c r="Y83" s="64"/>
      <c r="AB83" s="28" t="s">
        <v>184</v>
      </c>
      <c r="AC83" s="65">
        <f>+(AD67/2)+((AD68*4*10)/2)+((17550/2)-(17550/8))/$C$1</f>
        <v>5312.4324625000008</v>
      </c>
      <c r="AD83" s="64"/>
      <c r="AH83" s="28" t="s">
        <v>184</v>
      </c>
      <c r="AI83" s="65">
        <f>+(AJ67/2)+((AJ68*4*10)/2)+((17550/2)-(17550/8))/$C$1</f>
        <v>4720.3585375000002</v>
      </c>
      <c r="AJ83" s="64"/>
      <c r="AN83" s="28" t="s">
        <v>184</v>
      </c>
      <c r="AO83" s="65">
        <f>+AO84+(AO74/2)</f>
        <v>4966.1497750000008</v>
      </c>
      <c r="AP83" s="64">
        <f>+AO77</f>
        <v>2627.5956000000001</v>
      </c>
      <c r="AS83" s="28" t="s">
        <v>176</v>
      </c>
      <c r="AT83" s="65">
        <f>+AU82/AU80</f>
        <v>1260.3491125</v>
      </c>
      <c r="AU83" s="28"/>
      <c r="AX83" s="28" t="s">
        <v>176</v>
      </c>
      <c r="AY83" s="65">
        <f>+AZ82/AZ80</f>
        <v>1439.6943416666666</v>
      </c>
      <c r="AZ83" s="28"/>
      <c r="BC83" s="28" t="s">
        <v>176</v>
      </c>
      <c r="BD83" s="65">
        <f>+BE82/BE80</f>
        <v>1798.3847999999998</v>
      </c>
      <c r="BE83" s="28"/>
      <c r="BH83" s="28" t="s">
        <v>176</v>
      </c>
      <c r="BI83" s="65">
        <f>+BJ82/BJ80</f>
        <v>2874.4561749999998</v>
      </c>
      <c r="BJ83" s="28"/>
      <c r="BM83" t="s">
        <v>277</v>
      </c>
      <c r="BN83" s="29">
        <v>1600</v>
      </c>
      <c r="BO83" s="29">
        <v>0</v>
      </c>
      <c r="BR83" t="s">
        <v>277</v>
      </c>
      <c r="BS83" s="29">
        <v>1600</v>
      </c>
      <c r="BT83" s="29">
        <v>0</v>
      </c>
      <c r="BW83" t="s">
        <v>277</v>
      </c>
      <c r="BX83" s="29">
        <v>1600</v>
      </c>
      <c r="BY83" s="29">
        <v>0</v>
      </c>
      <c r="CB83" t="s">
        <v>277</v>
      </c>
      <c r="CC83" s="29">
        <v>1600</v>
      </c>
      <c r="CD83" s="29">
        <v>0</v>
      </c>
    </row>
    <row r="84" spans="23:82" x14ac:dyDescent="0.25">
      <c r="W84" s="28" t="s">
        <v>181</v>
      </c>
      <c r="X84" s="65">
        <f>+(X83*2)-X74</f>
        <v>11230.929925</v>
      </c>
      <c r="Y84" s="64"/>
      <c r="AB84" s="28" t="s">
        <v>181</v>
      </c>
      <c r="AC84" s="65">
        <f>+(AC83*2)-AC74</f>
        <v>10046.782075000001</v>
      </c>
      <c r="AD84" s="64"/>
      <c r="AH84" s="28" t="s">
        <v>181</v>
      </c>
      <c r="AI84" s="65">
        <f>+(AI83*2)-AI74</f>
        <v>8862.6342249999998</v>
      </c>
      <c r="AJ84" s="64"/>
      <c r="AN84" s="28" t="s">
        <v>181</v>
      </c>
      <c r="AO84" s="65">
        <f>+AP71</f>
        <v>4677.1083500000004</v>
      </c>
      <c r="AP84" s="64">
        <f>+AO78</f>
        <v>4677.1083500000004</v>
      </c>
      <c r="AS84" s="28" t="s">
        <v>177</v>
      </c>
      <c r="AT84" s="65">
        <f>+(AU82/AU80*2)-AT85</f>
        <v>1849.771375</v>
      </c>
      <c r="AU84" s="28"/>
      <c r="AX84" s="28" t="s">
        <v>177</v>
      </c>
      <c r="AY84" s="65">
        <f>+(AZ82/AZ80*2)-AY85</f>
        <v>2208.4618333333328</v>
      </c>
      <c r="AZ84" s="28"/>
      <c r="BC84" s="28" t="s">
        <v>177</v>
      </c>
      <c r="BD84" s="65">
        <f>+(BE82/BE80*2)-BD85</f>
        <v>2925.8427499999998</v>
      </c>
      <c r="BE84" s="28"/>
      <c r="BH84" s="28" t="s">
        <v>177</v>
      </c>
      <c r="BI84" s="65">
        <f>+(BJ82/BJ80*2)-BI85</f>
        <v>5077.9854999999998</v>
      </c>
      <c r="BJ84" s="28"/>
      <c r="BM84" t="s">
        <v>278</v>
      </c>
      <c r="BO84" s="29">
        <v>0</v>
      </c>
      <c r="BR84" t="s">
        <v>278</v>
      </c>
      <c r="BT84" s="29">
        <v>0</v>
      </c>
      <c r="BW84" t="s">
        <v>278</v>
      </c>
      <c r="BY84" s="29">
        <v>0</v>
      </c>
      <c r="CB84" t="s">
        <v>278</v>
      </c>
      <c r="CD84" s="29">
        <v>0</v>
      </c>
    </row>
    <row r="85" spans="23:82" x14ac:dyDescent="0.25">
      <c r="AS85" s="28" t="s">
        <v>178</v>
      </c>
      <c r="AT85" s="65">
        <f>+(+AT67+AT64+AT59+AT56+AT51+AT33+AT28+AT22+AT10)/$C$1</f>
        <v>670.92685000000006</v>
      </c>
      <c r="AU85" s="28"/>
      <c r="AX85" s="28" t="s">
        <v>178</v>
      </c>
      <c r="AY85" s="65">
        <f>+(+AY67+AY64+AY59+AY56+AY51+AY33+AY28+AY22+AY10)/$C$1</f>
        <v>670.92685000000006</v>
      </c>
      <c r="AZ85" s="28"/>
      <c r="BC85" s="28" t="s">
        <v>178</v>
      </c>
      <c r="BD85" s="65">
        <f>+(+BD67+BD64+BD59+BD56+BD51+BD33+BD28+BD22+BD10)/$C$1</f>
        <v>670.92685000000006</v>
      </c>
      <c r="BE85" s="28"/>
      <c r="BH85" s="28" t="s">
        <v>178</v>
      </c>
      <c r="BI85" s="65">
        <f>+(+BI67+BI64+BI59+BI56+BI51+BI33+BI28+BI22+BI10)/$C$1</f>
        <v>670.92685000000006</v>
      </c>
      <c r="BJ85" s="28"/>
      <c r="BM85" t="s">
        <v>185</v>
      </c>
      <c r="BO85" s="29">
        <v>3500</v>
      </c>
      <c r="BR85" t="s">
        <v>185</v>
      </c>
      <c r="BT85" s="29">
        <v>3500</v>
      </c>
      <c r="BW85" t="s">
        <v>185</v>
      </c>
      <c r="BY85" s="29">
        <v>3500</v>
      </c>
      <c r="CB85" t="s">
        <v>185</v>
      </c>
      <c r="CD85" s="29">
        <v>3500</v>
      </c>
    </row>
    <row r="86" spans="23:82" x14ac:dyDescent="0.25">
      <c r="AS86" s="28" t="s">
        <v>179</v>
      </c>
      <c r="AT86" s="65">
        <f>+AT75-AT85</f>
        <v>386.84999999999991</v>
      </c>
      <c r="AU86" s="28"/>
      <c r="AX86" s="28" t="s">
        <v>179</v>
      </c>
      <c r="AY86" s="65">
        <f>+AY75-AY85</f>
        <v>386.84999999999991</v>
      </c>
      <c r="AZ86" s="28"/>
      <c r="BC86" s="28" t="s">
        <v>179</v>
      </c>
      <c r="BD86" s="65">
        <f>+BD75-BD85</f>
        <v>386.84999999999991</v>
      </c>
      <c r="BE86" s="28"/>
      <c r="BH86" s="28" t="s">
        <v>179</v>
      </c>
      <c r="BI86" s="65">
        <f>+BI75-BI85</f>
        <v>386.84999999999991</v>
      </c>
      <c r="BJ86" s="28"/>
      <c r="BM86" t="s">
        <v>279</v>
      </c>
      <c r="BN86">
        <v>200</v>
      </c>
      <c r="BO86" s="29"/>
      <c r="BR86" t="s">
        <v>279</v>
      </c>
      <c r="BS86">
        <v>200</v>
      </c>
      <c r="BT86" s="29"/>
      <c r="BW86" t="s">
        <v>279</v>
      </c>
      <c r="BX86">
        <v>200</v>
      </c>
      <c r="BY86" s="29"/>
      <c r="CB86" t="s">
        <v>279</v>
      </c>
      <c r="CC86">
        <v>200</v>
      </c>
      <c r="CD86" s="29"/>
    </row>
    <row r="87" spans="23:82" x14ac:dyDescent="0.25">
      <c r="BL87" t="s">
        <v>280</v>
      </c>
      <c r="BM87" t="s">
        <v>281</v>
      </c>
      <c r="BN87" s="29"/>
      <c r="BO87" s="29">
        <v>170</v>
      </c>
      <c r="BQ87" t="s">
        <v>280</v>
      </c>
      <c r="BR87" t="s">
        <v>281</v>
      </c>
      <c r="BS87" s="29"/>
      <c r="BT87" s="29">
        <v>170</v>
      </c>
      <c r="BV87" t="s">
        <v>280</v>
      </c>
      <c r="BW87" t="s">
        <v>281</v>
      </c>
      <c r="BX87" s="29"/>
      <c r="BY87" s="29">
        <v>170</v>
      </c>
      <c r="CA87" t="s">
        <v>280</v>
      </c>
      <c r="CB87" t="s">
        <v>281</v>
      </c>
      <c r="CC87" s="29"/>
      <c r="CD87" s="29">
        <v>170</v>
      </c>
    </row>
    <row r="88" spans="23:82" x14ac:dyDescent="0.25">
      <c r="AS88" s="28" t="s">
        <v>180</v>
      </c>
      <c r="AT88" s="65">
        <f>+(AT89/2)+(AT85/2)</f>
        <v>1595.8125375</v>
      </c>
      <c r="AU88" s="64">
        <f>+AT88</f>
        <v>1595.8125375</v>
      </c>
      <c r="AX88" s="28" t="s">
        <v>180</v>
      </c>
      <c r="AY88" s="65">
        <f>+(AY89/2)+(AY85/2)</f>
        <v>1775.1577666666667</v>
      </c>
      <c r="BC88" s="28" t="s">
        <v>180</v>
      </c>
      <c r="BD88" s="65">
        <f>+(BD89/2)+(BD85/2)</f>
        <v>2133.8482249999997</v>
      </c>
      <c r="BH88" s="28" t="s">
        <v>180</v>
      </c>
      <c r="BI88" s="65">
        <f>+(BI89/2)+(BI85/2)</f>
        <v>3209.9195999999997</v>
      </c>
      <c r="BM88" t="s">
        <v>185</v>
      </c>
      <c r="BN88" s="29"/>
      <c r="BO88" s="64">
        <v>3500</v>
      </c>
      <c r="BR88" t="s">
        <v>185</v>
      </c>
      <c r="BS88" s="29"/>
      <c r="BT88" s="64">
        <v>3500</v>
      </c>
      <c r="BW88" t="s">
        <v>185</v>
      </c>
      <c r="BX88" s="29"/>
      <c r="BY88" s="64">
        <v>3500</v>
      </c>
      <c r="CB88" t="s">
        <v>185</v>
      </c>
      <c r="CC88" s="29"/>
      <c r="CD88" s="64">
        <v>3500</v>
      </c>
    </row>
    <row r="89" spans="23:82" x14ac:dyDescent="0.25">
      <c r="AS89" s="28" t="s">
        <v>181</v>
      </c>
      <c r="AT89" s="65">
        <f>+(AU82/AU80)*2</f>
        <v>2520.6982250000001</v>
      </c>
      <c r="AU89" s="64">
        <f>+AT89</f>
        <v>2520.6982250000001</v>
      </c>
      <c r="AX89" s="28" t="s">
        <v>181</v>
      </c>
      <c r="AY89" s="65">
        <f>+(AZ82/AZ80)*2</f>
        <v>2879.3886833333331</v>
      </c>
      <c r="BC89" s="28" t="s">
        <v>181</v>
      </c>
      <c r="BD89" s="65">
        <f>+(BE82/BE80)*2</f>
        <v>3596.7695999999996</v>
      </c>
      <c r="BH89" s="28" t="s">
        <v>181</v>
      </c>
      <c r="BI89" s="65">
        <f>+(BJ82/BJ80)*2</f>
        <v>5748.9123499999996</v>
      </c>
      <c r="BM89" t="s">
        <v>282</v>
      </c>
      <c r="BN89">
        <v>50</v>
      </c>
      <c r="BO89" s="29">
        <v>0</v>
      </c>
      <c r="BR89" t="s">
        <v>282</v>
      </c>
      <c r="BS89">
        <v>50</v>
      </c>
      <c r="BT89" s="29">
        <v>0</v>
      </c>
      <c r="BW89" t="s">
        <v>282</v>
      </c>
      <c r="BX89">
        <v>50</v>
      </c>
      <c r="BY89" s="29">
        <v>0</v>
      </c>
      <c r="CB89" t="s">
        <v>282</v>
      </c>
      <c r="CC89">
        <v>50</v>
      </c>
      <c r="CD89" s="29">
        <v>0</v>
      </c>
    </row>
    <row r="90" spans="23:82" x14ac:dyDescent="0.25">
      <c r="AS90" s="28" t="s">
        <v>182</v>
      </c>
      <c r="AT90" s="65">
        <f>+(AU78/6)+((AU79*8*10)/6)+((17550/6)-(17550/8))/$C$1</f>
        <v>2979.3244208333335</v>
      </c>
      <c r="AU90" s="64"/>
      <c r="AX90" s="28" t="s">
        <v>182</v>
      </c>
      <c r="AY90" s="65">
        <f>+(AY91/2)+(AY85/2)</f>
        <v>1775.1577666666667</v>
      </c>
      <c r="AZ90" s="64">
        <f>+AY88</f>
        <v>1775.1577666666667</v>
      </c>
      <c r="BC90" s="28" t="s">
        <v>182</v>
      </c>
      <c r="BD90" s="65">
        <f>+(BE78/6)+((BE79*8*10)/6)+((17550/6)-(17550/8))/$C$1</f>
        <v>2497.7821374999999</v>
      </c>
      <c r="BE90" s="64"/>
      <c r="BH90" s="28" t="s">
        <v>182</v>
      </c>
      <c r="BI90" s="65">
        <f>+(BJ78/6)+((BJ79*8*10)/6)+((17550/6)-(17550/8))/$C$1</f>
        <v>2257.0109958333333</v>
      </c>
      <c r="BJ90" s="64"/>
      <c r="BM90" t="s">
        <v>283</v>
      </c>
      <c r="BN90" s="27"/>
      <c r="BO90" s="64"/>
      <c r="BR90" t="s">
        <v>283</v>
      </c>
      <c r="BS90" s="27"/>
      <c r="BT90" s="64"/>
      <c r="BW90" t="s">
        <v>283</v>
      </c>
      <c r="BX90" s="27"/>
      <c r="BY90" s="64"/>
      <c r="CB90" t="s">
        <v>283</v>
      </c>
      <c r="CC90" s="27"/>
      <c r="CD90" s="64"/>
    </row>
    <row r="91" spans="23:82" x14ac:dyDescent="0.25">
      <c r="AS91" s="28" t="s">
        <v>181</v>
      </c>
      <c r="AT91" s="65">
        <f>+(AT90*2)-AT85</f>
        <v>5287.7219916666672</v>
      </c>
      <c r="AU91" s="64"/>
      <c r="AX91" s="28" t="s">
        <v>181</v>
      </c>
      <c r="AY91" s="65">
        <f>+(AZ82/AZ80)*2</f>
        <v>2879.3886833333331</v>
      </c>
      <c r="AZ91" s="64">
        <f>+AY89</f>
        <v>2879.3886833333331</v>
      </c>
      <c r="BC91" s="28" t="s">
        <v>181</v>
      </c>
      <c r="BD91" s="65">
        <f>+(BD90*2)-BD85</f>
        <v>4324.6374249999999</v>
      </c>
      <c r="BE91" s="64"/>
      <c r="BH91" s="28" t="s">
        <v>181</v>
      </c>
      <c r="BI91" s="65">
        <f>+(BI90*2)-BI85</f>
        <v>3843.0951416666667</v>
      </c>
      <c r="BJ91" s="64"/>
      <c r="BM91" t="s">
        <v>284</v>
      </c>
      <c r="BN91" s="27">
        <v>300</v>
      </c>
      <c r="BO91" s="64">
        <v>0</v>
      </c>
      <c r="BR91" t="s">
        <v>284</v>
      </c>
      <c r="BS91" s="27">
        <v>300</v>
      </c>
      <c r="BT91" s="64">
        <v>0</v>
      </c>
      <c r="BW91" t="s">
        <v>284</v>
      </c>
      <c r="BX91" s="27">
        <v>300</v>
      </c>
      <c r="BY91" s="64">
        <v>0</v>
      </c>
      <c r="CB91" t="s">
        <v>284</v>
      </c>
      <c r="CC91" s="27">
        <v>300</v>
      </c>
      <c r="CD91" s="64">
        <v>0</v>
      </c>
    </row>
    <row r="92" spans="23:82" x14ac:dyDescent="0.25">
      <c r="AS92" s="28" t="s">
        <v>183</v>
      </c>
      <c r="AT92" s="65">
        <f>+(AU78/4)+((AU79*6*10)/4)+((17550/4)-(17550/8))/$C$1</f>
        <v>3897.2750375000001</v>
      </c>
      <c r="AU92" s="64"/>
      <c r="AX92" s="28" t="s">
        <v>183</v>
      </c>
      <c r="AY92" s="65">
        <f>+(AZ78/4)+((AZ79*6*10)/4)+((17550/4)-(17550/8))/$C$1</f>
        <v>3536.1183249999999</v>
      </c>
      <c r="AZ92" s="64"/>
      <c r="BC92" s="28" t="s">
        <v>183</v>
      </c>
      <c r="BD92" s="65">
        <f>+(BD93/2)+(BD85/2)</f>
        <v>2133.8482249999997</v>
      </c>
      <c r="BE92" s="64">
        <f>+BD88</f>
        <v>2133.8482249999997</v>
      </c>
      <c r="BH92" s="28" t="s">
        <v>183</v>
      </c>
      <c r="BI92" s="65">
        <f>+(BI93/2)+(BI85/2)</f>
        <v>3209.9195999999997</v>
      </c>
      <c r="BM92" t="s">
        <v>285</v>
      </c>
      <c r="BN92" s="29">
        <v>1500</v>
      </c>
      <c r="BO92" s="29">
        <v>0</v>
      </c>
      <c r="BR92" t="s">
        <v>285</v>
      </c>
      <c r="BS92" s="29">
        <v>1500</v>
      </c>
      <c r="BT92" s="29">
        <v>0</v>
      </c>
      <c r="BW92" t="s">
        <v>285</v>
      </c>
      <c r="BX92" s="29">
        <v>1500</v>
      </c>
      <c r="BY92" s="29">
        <v>0</v>
      </c>
      <c r="CB92" t="s">
        <v>285</v>
      </c>
      <c r="CC92" s="29">
        <v>1500</v>
      </c>
      <c r="CD92" s="29">
        <v>0</v>
      </c>
    </row>
    <row r="93" spans="23:82" x14ac:dyDescent="0.25">
      <c r="AS93" s="28" t="s">
        <v>181</v>
      </c>
      <c r="AT93" s="65">
        <f>+(AT92*2)-AT85</f>
        <v>7123.6232250000003</v>
      </c>
      <c r="AU93" s="64"/>
      <c r="AX93" s="28" t="s">
        <v>181</v>
      </c>
      <c r="AY93" s="65">
        <f>+(AY92*2)-AY85</f>
        <v>6401.3098</v>
      </c>
      <c r="AZ93" s="64"/>
      <c r="BC93" s="28" t="s">
        <v>181</v>
      </c>
      <c r="BD93" s="65">
        <f>+(BE82/BE80)*2</f>
        <v>3596.7695999999996</v>
      </c>
      <c r="BE93" s="64">
        <f>+BD89</f>
        <v>3596.7695999999996</v>
      </c>
      <c r="BH93" s="28" t="s">
        <v>181</v>
      </c>
      <c r="BI93" s="65">
        <f>+(BJ82/BJ80)*2</f>
        <v>5748.9123499999996</v>
      </c>
      <c r="BM93" t="s">
        <v>286</v>
      </c>
      <c r="BO93" s="29">
        <v>0</v>
      </c>
      <c r="BR93" t="s">
        <v>286</v>
      </c>
      <c r="BT93" s="29">
        <v>0</v>
      </c>
      <c r="BW93" t="s">
        <v>286</v>
      </c>
      <c r="BY93" s="29">
        <v>0</v>
      </c>
      <c r="CB93" t="s">
        <v>286</v>
      </c>
      <c r="CD93" s="29">
        <v>0</v>
      </c>
    </row>
    <row r="94" spans="23:82" x14ac:dyDescent="0.25">
      <c r="AS94" s="28" t="s">
        <v>184</v>
      </c>
      <c r="AT94" s="65">
        <f>+(AU78/2)+((AU79*4*10)/2)+((17550/2)-(17550/8))/$C$1</f>
        <v>6651.1268875000005</v>
      </c>
      <c r="AU94" s="64"/>
      <c r="AX94" s="28" t="s">
        <v>184</v>
      </c>
      <c r="AY94" s="65">
        <f>+(AZ78/2)+((AZ79*4*10)/2)+((17550/2)-(17550/8))/$C$1</f>
        <v>5928.8134625000002</v>
      </c>
      <c r="AZ94" s="64"/>
      <c r="BC94" s="28" t="s">
        <v>184</v>
      </c>
      <c r="BD94" s="65">
        <f>+(BE78/2)+((BE79*4*10)/2)+((17550/2)-(17550/8))/$C$1</f>
        <v>5206.5000375</v>
      </c>
      <c r="BE94" s="64"/>
      <c r="BH94" s="28" t="s">
        <v>184</v>
      </c>
      <c r="BI94" s="65">
        <f>+BI95+(BI85/2)</f>
        <v>6084.3757749999995</v>
      </c>
      <c r="BJ94" s="64">
        <f>+BI88</f>
        <v>3209.9195999999997</v>
      </c>
      <c r="BL94" t="s">
        <v>223</v>
      </c>
      <c r="BM94" t="s">
        <v>287</v>
      </c>
      <c r="BN94">
        <v>1100</v>
      </c>
      <c r="BO94" s="64"/>
      <c r="BQ94" t="s">
        <v>223</v>
      </c>
      <c r="BR94" t="s">
        <v>287</v>
      </c>
      <c r="BS94">
        <v>1100</v>
      </c>
      <c r="BT94" s="64"/>
      <c r="BV94" t="s">
        <v>223</v>
      </c>
      <c r="BW94" t="s">
        <v>287</v>
      </c>
      <c r="BX94">
        <v>1100</v>
      </c>
      <c r="BY94" s="64"/>
      <c r="CA94" t="s">
        <v>223</v>
      </c>
      <c r="CB94" t="s">
        <v>287</v>
      </c>
      <c r="CC94">
        <v>1100</v>
      </c>
      <c r="CD94" s="64"/>
    </row>
    <row r="95" spans="23:82" x14ac:dyDescent="0.25">
      <c r="AS95" s="28" t="s">
        <v>181</v>
      </c>
      <c r="AT95" s="65">
        <f>+(AT94*2)-AT85</f>
        <v>12631.326925000001</v>
      </c>
      <c r="AU95" s="64"/>
      <c r="AX95" s="28" t="s">
        <v>181</v>
      </c>
      <c r="AY95" s="65">
        <f>+(AY94*2)-AY85</f>
        <v>11186.700075000001</v>
      </c>
      <c r="AZ95" s="64"/>
      <c r="BC95" s="28" t="s">
        <v>181</v>
      </c>
      <c r="BD95" s="65">
        <f>+(BD94*2)-BD85</f>
        <v>9742.0732250000001</v>
      </c>
      <c r="BE95" s="64"/>
      <c r="BH95" s="28" t="s">
        <v>181</v>
      </c>
      <c r="BI95" s="65">
        <f>+BJ82</f>
        <v>5748.9123499999996</v>
      </c>
      <c r="BJ95" s="64">
        <f>+BI89</f>
        <v>5748.9123499999996</v>
      </c>
      <c r="BM95" t="s">
        <v>285</v>
      </c>
      <c r="BN95" s="29">
        <v>1500</v>
      </c>
      <c r="BO95" s="29">
        <v>0</v>
      </c>
      <c r="BR95" t="s">
        <v>285</v>
      </c>
      <c r="BS95" s="29">
        <v>1500</v>
      </c>
      <c r="BT95" s="29">
        <v>0</v>
      </c>
      <c r="BW95" t="s">
        <v>285</v>
      </c>
      <c r="BX95" s="29">
        <v>1500</v>
      </c>
      <c r="BY95" s="29">
        <v>0</v>
      </c>
      <c r="CB95" t="s">
        <v>285</v>
      </c>
      <c r="CC95" s="29">
        <v>1500</v>
      </c>
      <c r="CD95" s="29">
        <v>0</v>
      </c>
    </row>
    <row r="96" spans="23:82" x14ac:dyDescent="0.25">
      <c r="BM96" t="s">
        <v>286</v>
      </c>
      <c r="BO96" s="29">
        <v>0</v>
      </c>
      <c r="BR96" t="s">
        <v>286</v>
      </c>
      <c r="BT96" s="29">
        <v>0</v>
      </c>
      <c r="BW96" t="s">
        <v>286</v>
      </c>
      <c r="BY96" s="29">
        <v>0</v>
      </c>
      <c r="CB96" t="s">
        <v>286</v>
      </c>
      <c r="CD96" s="29">
        <v>0</v>
      </c>
    </row>
    <row r="97" spans="64:82" x14ac:dyDescent="0.25">
      <c r="BL97" t="s">
        <v>288</v>
      </c>
      <c r="BM97" t="s">
        <v>289</v>
      </c>
      <c r="BN97">
        <v>300</v>
      </c>
      <c r="BO97" s="64">
        <v>0</v>
      </c>
      <c r="BQ97" t="s">
        <v>288</v>
      </c>
      <c r="BR97" t="s">
        <v>289</v>
      </c>
      <c r="BS97">
        <v>300</v>
      </c>
      <c r="BT97" s="64">
        <v>0</v>
      </c>
      <c r="BV97" t="s">
        <v>288</v>
      </c>
      <c r="BW97" t="s">
        <v>289</v>
      </c>
      <c r="BX97">
        <v>300</v>
      </c>
      <c r="BY97" s="64">
        <v>0</v>
      </c>
      <c r="CA97" t="s">
        <v>288</v>
      </c>
      <c r="CB97" t="s">
        <v>289</v>
      </c>
      <c r="CC97">
        <v>300</v>
      </c>
      <c r="CD97" s="64">
        <v>0</v>
      </c>
    </row>
    <row r="98" spans="64:82" x14ac:dyDescent="0.25">
      <c r="BM98" t="s">
        <v>290</v>
      </c>
      <c r="BN98">
        <v>3700</v>
      </c>
      <c r="BO98" s="64">
        <v>3700</v>
      </c>
      <c r="BR98" t="s">
        <v>290</v>
      </c>
      <c r="BS98">
        <v>3700</v>
      </c>
      <c r="BT98" s="64">
        <v>3700</v>
      </c>
      <c r="BW98" t="s">
        <v>290</v>
      </c>
      <c r="BX98">
        <v>3700</v>
      </c>
      <c r="BY98" s="64">
        <v>3700</v>
      </c>
      <c r="CB98" t="s">
        <v>290</v>
      </c>
      <c r="CC98">
        <v>3700</v>
      </c>
      <c r="CD98" s="64">
        <v>3700</v>
      </c>
    </row>
    <row r="99" spans="64:82" x14ac:dyDescent="0.25">
      <c r="BM99" s="27" t="s">
        <v>291</v>
      </c>
      <c r="BO99" s="64">
        <v>1800</v>
      </c>
      <c r="BR99" s="27" t="s">
        <v>291</v>
      </c>
      <c r="BT99" s="64">
        <v>1800</v>
      </c>
      <c r="BW99" s="27" t="s">
        <v>291</v>
      </c>
      <c r="BY99" s="64">
        <v>1800</v>
      </c>
      <c r="CB99" s="27" t="s">
        <v>291</v>
      </c>
      <c r="CD99" s="64">
        <v>1800</v>
      </c>
    </row>
    <row r="100" spans="64:82" x14ac:dyDescent="0.25">
      <c r="BM100" s="27" t="s">
        <v>292</v>
      </c>
      <c r="BO100" s="64">
        <v>0</v>
      </c>
      <c r="BR100" s="27" t="s">
        <v>292</v>
      </c>
      <c r="BT100" s="64">
        <v>0</v>
      </c>
      <c r="BW100" s="27" t="s">
        <v>292</v>
      </c>
      <c r="BY100" s="64">
        <v>0</v>
      </c>
      <c r="CB100" s="27" t="s">
        <v>292</v>
      </c>
      <c r="CD100" s="64">
        <v>0</v>
      </c>
    </row>
    <row r="101" spans="64:82" x14ac:dyDescent="0.25">
      <c r="BM101" s="27" t="s">
        <v>231</v>
      </c>
      <c r="BN101" s="29">
        <v>1200</v>
      </c>
      <c r="BO101" s="29">
        <v>0</v>
      </c>
      <c r="BR101" s="27" t="s">
        <v>231</v>
      </c>
      <c r="BS101" s="29">
        <v>1200</v>
      </c>
      <c r="BT101" s="29">
        <v>0</v>
      </c>
      <c r="BW101" s="27" t="s">
        <v>231</v>
      </c>
      <c r="BX101" s="29">
        <v>1200</v>
      </c>
      <c r="BY101" s="29">
        <v>0</v>
      </c>
      <c r="CB101" s="27" t="s">
        <v>231</v>
      </c>
      <c r="CC101" s="29">
        <v>1200</v>
      </c>
      <c r="CD101" s="29">
        <v>0</v>
      </c>
    </row>
    <row r="102" spans="64:82" x14ac:dyDescent="0.25">
      <c r="BM102" s="27" t="s">
        <v>195</v>
      </c>
      <c r="BN102" s="29"/>
      <c r="BO102" s="29">
        <v>0</v>
      </c>
      <c r="BR102" s="27" t="s">
        <v>195</v>
      </c>
      <c r="BS102" s="29"/>
      <c r="BT102" s="29">
        <v>0</v>
      </c>
      <c r="BW102" s="27" t="s">
        <v>195</v>
      </c>
      <c r="BX102" s="29"/>
      <c r="BY102" s="29">
        <v>0</v>
      </c>
      <c r="CB102" s="27" t="s">
        <v>195</v>
      </c>
      <c r="CC102" s="29"/>
      <c r="CD102" s="29">
        <v>0</v>
      </c>
    </row>
    <row r="103" spans="64:82" x14ac:dyDescent="0.25">
      <c r="BL103" t="s">
        <v>293</v>
      </c>
      <c r="BM103" s="27" t="s">
        <v>233</v>
      </c>
      <c r="BN103" s="29">
        <v>1200</v>
      </c>
      <c r="BO103" s="29">
        <v>0</v>
      </c>
      <c r="BQ103" t="s">
        <v>293</v>
      </c>
      <c r="BR103" s="27" t="s">
        <v>233</v>
      </c>
      <c r="BS103" s="29">
        <v>1200</v>
      </c>
      <c r="BT103" s="29">
        <v>0</v>
      </c>
      <c r="BV103" t="s">
        <v>293</v>
      </c>
      <c r="BW103" s="27" t="s">
        <v>233</v>
      </c>
      <c r="BX103" s="29">
        <v>1200</v>
      </c>
      <c r="BY103" s="29">
        <v>0</v>
      </c>
      <c r="CA103" t="s">
        <v>293</v>
      </c>
      <c r="CB103" s="27" t="s">
        <v>233</v>
      </c>
      <c r="CC103" s="29">
        <v>1200</v>
      </c>
      <c r="CD103" s="29">
        <v>0</v>
      </c>
    </row>
    <row r="104" spans="64:82" x14ac:dyDescent="0.25">
      <c r="BM104" s="27" t="s">
        <v>234</v>
      </c>
      <c r="BN104" s="29">
        <v>300</v>
      </c>
      <c r="BO104" s="29">
        <v>0</v>
      </c>
      <c r="BR104" s="27" t="s">
        <v>234</v>
      </c>
      <c r="BS104" s="29">
        <v>300</v>
      </c>
      <c r="BT104" s="29">
        <v>0</v>
      </c>
      <c r="BW104" s="27" t="s">
        <v>234</v>
      </c>
      <c r="BX104" s="29">
        <v>300</v>
      </c>
      <c r="BY104" s="29">
        <v>0</v>
      </c>
      <c r="CB104" s="27" t="s">
        <v>234</v>
      </c>
      <c r="CC104" s="29">
        <v>300</v>
      </c>
      <c r="CD104" s="29">
        <v>0</v>
      </c>
    </row>
    <row r="105" spans="64:82" x14ac:dyDescent="0.25">
      <c r="BM105" s="27" t="s">
        <v>235</v>
      </c>
      <c r="BN105" s="29"/>
      <c r="BO105" s="29">
        <v>0</v>
      </c>
      <c r="BR105" s="27" t="s">
        <v>235</v>
      </c>
      <c r="BS105" s="29"/>
      <c r="BT105" s="29">
        <v>0</v>
      </c>
      <c r="BW105" s="27" t="s">
        <v>235</v>
      </c>
      <c r="BX105" s="29"/>
      <c r="BY105" s="29">
        <v>0</v>
      </c>
      <c r="CB105" s="27" t="s">
        <v>235</v>
      </c>
      <c r="CC105" s="29"/>
      <c r="CD105" s="29">
        <v>0</v>
      </c>
    </row>
    <row r="106" spans="64:82" x14ac:dyDescent="0.25">
      <c r="BM106" s="27" t="s">
        <v>231</v>
      </c>
      <c r="BN106" s="29">
        <v>1200</v>
      </c>
      <c r="BO106" s="29">
        <v>0</v>
      </c>
      <c r="BR106" s="27" t="s">
        <v>231</v>
      </c>
      <c r="BS106" s="29">
        <v>1200</v>
      </c>
      <c r="BT106" s="29">
        <v>0</v>
      </c>
      <c r="BW106" s="27" t="s">
        <v>231</v>
      </c>
      <c r="BX106" s="29">
        <v>1200</v>
      </c>
      <c r="BY106" s="29">
        <v>0</v>
      </c>
      <c r="CB106" s="27" t="s">
        <v>231</v>
      </c>
      <c r="CC106" s="29">
        <v>1200</v>
      </c>
      <c r="CD106" s="29">
        <v>0</v>
      </c>
    </row>
    <row r="107" spans="64:82" x14ac:dyDescent="0.25">
      <c r="BL107" t="s">
        <v>242</v>
      </c>
      <c r="BM107" s="27" t="s">
        <v>237</v>
      </c>
      <c r="BN107" s="29">
        <v>1500</v>
      </c>
      <c r="BO107" s="29">
        <v>1500</v>
      </c>
      <c r="BQ107" t="s">
        <v>242</v>
      </c>
      <c r="BR107" s="27" t="s">
        <v>237</v>
      </c>
      <c r="BS107" s="29">
        <v>1500</v>
      </c>
      <c r="BT107" s="29">
        <v>1500</v>
      </c>
      <c r="BV107" t="s">
        <v>242</v>
      </c>
      <c r="BW107" s="27" t="s">
        <v>237</v>
      </c>
      <c r="BX107" s="29">
        <v>1500</v>
      </c>
      <c r="BY107" s="29">
        <v>1500</v>
      </c>
      <c r="CA107" t="s">
        <v>242</v>
      </c>
      <c r="CB107" s="27" t="s">
        <v>237</v>
      </c>
      <c r="CC107" s="29">
        <v>1500</v>
      </c>
      <c r="CD107" s="29">
        <v>1500</v>
      </c>
    </row>
    <row r="108" spans="64:82" x14ac:dyDescent="0.25">
      <c r="BM108" s="27" t="s">
        <v>238</v>
      </c>
      <c r="BN108" s="29"/>
      <c r="BO108" s="29">
        <v>0</v>
      </c>
      <c r="BR108" s="27" t="s">
        <v>238</v>
      </c>
      <c r="BS108" s="29"/>
      <c r="BT108" s="29">
        <v>0</v>
      </c>
      <c r="BW108" s="27" t="s">
        <v>238</v>
      </c>
      <c r="BX108" s="29"/>
      <c r="BY108" s="29">
        <v>0</v>
      </c>
      <c r="CB108" s="27" t="s">
        <v>238</v>
      </c>
      <c r="CC108" s="29"/>
      <c r="CD108" s="29">
        <v>0</v>
      </c>
    </row>
    <row r="109" spans="64:82" x14ac:dyDescent="0.25">
      <c r="BM109" s="27" t="s">
        <v>231</v>
      </c>
      <c r="BN109" s="29">
        <v>1200</v>
      </c>
      <c r="BO109" s="29">
        <v>0</v>
      </c>
      <c r="BR109" s="27" t="s">
        <v>231</v>
      </c>
      <c r="BS109" s="29">
        <v>1200</v>
      </c>
      <c r="BT109" s="29">
        <v>0</v>
      </c>
      <c r="BW109" s="27" t="s">
        <v>231</v>
      </c>
      <c r="BX109" s="29">
        <v>1200</v>
      </c>
      <c r="BY109" s="29">
        <v>0</v>
      </c>
      <c r="CB109" s="27" t="s">
        <v>231</v>
      </c>
      <c r="CC109" s="29">
        <v>1200</v>
      </c>
      <c r="CD109" s="29">
        <v>0</v>
      </c>
    </row>
    <row r="110" spans="64:82" x14ac:dyDescent="0.25">
      <c r="BL110" t="s">
        <v>294</v>
      </c>
      <c r="BM110" s="27" t="s">
        <v>239</v>
      </c>
      <c r="BO110" s="29">
        <v>3000</v>
      </c>
      <c r="BQ110" t="s">
        <v>294</v>
      </c>
      <c r="BR110" s="27" t="s">
        <v>239</v>
      </c>
      <c r="BT110" s="29">
        <v>3000</v>
      </c>
      <c r="BV110" t="s">
        <v>294</v>
      </c>
      <c r="BW110" s="27" t="s">
        <v>239</v>
      </c>
      <c r="BY110" s="29">
        <v>3000</v>
      </c>
      <c r="CA110" t="s">
        <v>294</v>
      </c>
      <c r="CB110" s="27" t="s">
        <v>239</v>
      </c>
      <c r="CD110" s="29">
        <v>3000</v>
      </c>
    </row>
    <row r="111" spans="64:82" x14ac:dyDescent="0.25">
      <c r="BM111" s="27" t="s">
        <v>240</v>
      </c>
      <c r="BN111" s="29">
        <v>450</v>
      </c>
      <c r="BO111" s="64">
        <v>450</v>
      </c>
      <c r="BR111" s="27" t="s">
        <v>240</v>
      </c>
      <c r="BS111" s="29">
        <v>450</v>
      </c>
      <c r="BT111" s="64">
        <v>450</v>
      </c>
      <c r="BW111" s="27" t="s">
        <v>240</v>
      </c>
      <c r="BX111" s="29">
        <v>450</v>
      </c>
      <c r="BY111" s="64">
        <v>450</v>
      </c>
      <c r="CB111" s="27" t="s">
        <v>240</v>
      </c>
      <c r="CC111" s="29">
        <v>450</v>
      </c>
      <c r="CD111" s="64">
        <v>450</v>
      </c>
    </row>
    <row r="112" spans="64:82" x14ac:dyDescent="0.25">
      <c r="BM112" t="s">
        <v>158</v>
      </c>
      <c r="BN112" s="29"/>
      <c r="BO112" s="64">
        <v>0</v>
      </c>
      <c r="BR112" t="s">
        <v>158</v>
      </c>
      <c r="BS112" s="29"/>
      <c r="BT112" s="64">
        <v>0</v>
      </c>
      <c r="BW112" t="s">
        <v>158</v>
      </c>
      <c r="BX112" s="29"/>
      <c r="BY112" s="64">
        <v>0</v>
      </c>
      <c r="CB112" t="s">
        <v>158</v>
      </c>
      <c r="CC112" s="29"/>
      <c r="CD112" s="64">
        <v>0</v>
      </c>
    </row>
    <row r="113" spans="64:82" x14ac:dyDescent="0.25">
      <c r="BM113" t="s">
        <v>159</v>
      </c>
      <c r="BN113" s="64"/>
      <c r="BO113" s="64">
        <v>0</v>
      </c>
      <c r="BR113" t="s">
        <v>159</v>
      </c>
      <c r="BS113" s="64"/>
      <c r="BT113" s="64">
        <v>0</v>
      </c>
      <c r="BW113" t="s">
        <v>159</v>
      </c>
      <c r="BX113" s="64"/>
      <c r="BY113" s="64">
        <v>0</v>
      </c>
      <c r="CB113" t="s">
        <v>159</v>
      </c>
      <c r="CC113" s="64"/>
      <c r="CD113" s="64">
        <v>0</v>
      </c>
    </row>
    <row r="114" spans="64:82" x14ac:dyDescent="0.25">
      <c r="BM114" t="s">
        <v>160</v>
      </c>
      <c r="BN114" s="64">
        <v>2100</v>
      </c>
      <c r="BO114" s="64">
        <v>0</v>
      </c>
      <c r="BR114" t="s">
        <v>160</v>
      </c>
      <c r="BS114" s="64">
        <v>2100</v>
      </c>
      <c r="BT114" s="64">
        <v>0</v>
      </c>
      <c r="BW114" t="s">
        <v>160</v>
      </c>
      <c r="BX114" s="64">
        <v>2100</v>
      </c>
      <c r="BY114" s="64">
        <v>0</v>
      </c>
      <c r="CB114" t="s">
        <v>160</v>
      </c>
      <c r="CC114" s="64">
        <v>2100</v>
      </c>
      <c r="CD114" s="64">
        <v>0</v>
      </c>
    </row>
    <row r="115" spans="64:82" x14ac:dyDescent="0.25">
      <c r="BL115" t="s">
        <v>295</v>
      </c>
      <c r="BM115" t="s">
        <v>162</v>
      </c>
      <c r="BN115" s="64"/>
      <c r="BO115" s="64">
        <v>0</v>
      </c>
      <c r="BQ115" t="s">
        <v>295</v>
      </c>
      <c r="BR115" t="s">
        <v>162</v>
      </c>
      <c r="BS115" s="64"/>
      <c r="BT115" s="64">
        <v>0</v>
      </c>
      <c r="BV115" t="s">
        <v>295</v>
      </c>
      <c r="BW115" t="s">
        <v>162</v>
      </c>
      <c r="BX115" s="64"/>
      <c r="BY115" s="64">
        <v>0</v>
      </c>
      <c r="CA115" t="s">
        <v>295</v>
      </c>
      <c r="CB115" t="s">
        <v>162</v>
      </c>
      <c r="CC115" s="64"/>
      <c r="CD115" s="64">
        <v>0</v>
      </c>
    </row>
    <row r="116" spans="64:82" x14ac:dyDescent="0.25">
      <c r="BM116" t="s">
        <v>163</v>
      </c>
      <c r="BN116" s="64"/>
      <c r="BO116" s="64">
        <v>0</v>
      </c>
      <c r="BR116" t="s">
        <v>163</v>
      </c>
      <c r="BS116" s="64"/>
      <c r="BT116" s="64">
        <v>0</v>
      </c>
      <c r="BW116" t="s">
        <v>163</v>
      </c>
      <c r="BX116" s="64"/>
      <c r="BY116" s="64">
        <v>0</v>
      </c>
      <c r="CB116" t="s">
        <v>163</v>
      </c>
      <c r="CC116" s="64"/>
      <c r="CD116" s="64">
        <v>0</v>
      </c>
    </row>
    <row r="117" spans="64:82" x14ac:dyDescent="0.25">
      <c r="BM117" t="s">
        <v>222</v>
      </c>
      <c r="BN117" s="64">
        <f>2100*5</f>
        <v>10500</v>
      </c>
      <c r="BO117" s="64">
        <v>0</v>
      </c>
      <c r="BR117" t="s">
        <v>222</v>
      </c>
      <c r="BS117" s="64">
        <f>2100*5</f>
        <v>10500</v>
      </c>
      <c r="BT117" s="64">
        <v>0</v>
      </c>
      <c r="BW117" t="s">
        <v>222</v>
      </c>
      <c r="BX117" s="64">
        <f>2100*5</f>
        <v>10500</v>
      </c>
      <c r="BY117" s="64">
        <v>0</v>
      </c>
      <c r="CB117" t="s">
        <v>222</v>
      </c>
      <c r="CC117" s="64">
        <f>2100*5</f>
        <v>10500</v>
      </c>
      <c r="CD117" s="64">
        <v>0</v>
      </c>
    </row>
    <row r="118" spans="64:82" x14ac:dyDescent="0.25">
      <c r="BL118" t="s">
        <v>296</v>
      </c>
      <c r="BM118" t="s">
        <v>165</v>
      </c>
      <c r="BN118" s="64">
        <v>1400</v>
      </c>
      <c r="BO118" s="64">
        <v>1400</v>
      </c>
      <c r="BQ118" t="s">
        <v>296</v>
      </c>
      <c r="BR118" t="s">
        <v>165</v>
      </c>
      <c r="BS118" s="64">
        <v>1400</v>
      </c>
      <c r="BT118" s="64">
        <v>1400</v>
      </c>
      <c r="BV118" t="s">
        <v>296</v>
      </c>
      <c r="BW118" t="s">
        <v>165</v>
      </c>
      <c r="BX118" s="64">
        <v>1400</v>
      </c>
      <c r="BY118" s="64">
        <v>1400</v>
      </c>
      <c r="CA118" t="s">
        <v>296</v>
      </c>
      <c r="CB118" t="s">
        <v>165</v>
      </c>
      <c r="CC118" s="64">
        <v>1400</v>
      </c>
      <c r="CD118" s="64">
        <v>1400</v>
      </c>
    </row>
    <row r="119" spans="64:82" x14ac:dyDescent="0.25">
      <c r="BM119" t="s">
        <v>224</v>
      </c>
      <c r="BN119" s="64">
        <v>200</v>
      </c>
      <c r="BO119" s="64"/>
      <c r="BR119" t="s">
        <v>224</v>
      </c>
      <c r="BS119" s="64">
        <v>200</v>
      </c>
      <c r="BT119" s="64"/>
      <c r="BW119" t="s">
        <v>224</v>
      </c>
      <c r="BX119" s="64">
        <v>200</v>
      </c>
      <c r="BY119" s="64"/>
      <c r="CB119" t="s">
        <v>224</v>
      </c>
      <c r="CC119" s="64">
        <v>200</v>
      </c>
      <c r="CD119" s="64"/>
    </row>
    <row r="120" spans="64:82" x14ac:dyDescent="0.25">
      <c r="BM120" s="27" t="s">
        <v>166</v>
      </c>
      <c r="BO120" s="29">
        <v>0</v>
      </c>
      <c r="BR120" s="27" t="s">
        <v>166</v>
      </c>
      <c r="BT120" s="29">
        <v>0</v>
      </c>
      <c r="BW120" s="27" t="s">
        <v>166</v>
      </c>
      <c r="BY120" s="29">
        <v>0</v>
      </c>
      <c r="CB120" s="27" t="s">
        <v>166</v>
      </c>
      <c r="CD120" s="29">
        <v>0</v>
      </c>
    </row>
    <row r="121" spans="64:82" x14ac:dyDescent="0.25">
      <c r="BM121" t="s">
        <v>141</v>
      </c>
      <c r="BN121" s="29"/>
      <c r="BO121" s="64">
        <v>0</v>
      </c>
      <c r="BR121" t="s">
        <v>141</v>
      </c>
      <c r="BS121" s="29"/>
      <c r="BT121" s="64">
        <v>0</v>
      </c>
      <c r="BW121" t="s">
        <v>141</v>
      </c>
      <c r="BX121" s="29"/>
      <c r="BY121" s="64">
        <v>0</v>
      </c>
      <c r="CB121" t="s">
        <v>141</v>
      </c>
      <c r="CC121" s="29"/>
      <c r="CD121" s="64">
        <v>0</v>
      </c>
    </row>
    <row r="122" spans="64:82" x14ac:dyDescent="0.25">
      <c r="BM122" t="s">
        <v>225</v>
      </c>
      <c r="BO122" s="29">
        <f>23*3500</f>
        <v>80500</v>
      </c>
      <c r="BR122" t="s">
        <v>225</v>
      </c>
      <c r="BT122" s="29">
        <f>23*3500</f>
        <v>80500</v>
      </c>
      <c r="BW122" t="s">
        <v>225</v>
      </c>
      <c r="BY122" s="29">
        <f>23*3500</f>
        <v>80500</v>
      </c>
      <c r="CB122" t="s">
        <v>225</v>
      </c>
      <c r="CD122" s="29">
        <f>23*3500</f>
        <v>80500</v>
      </c>
    </row>
    <row r="123" spans="64:82" x14ac:dyDescent="0.25">
      <c r="BM123" s="27" t="s">
        <v>168</v>
      </c>
      <c r="BN123" s="29"/>
      <c r="BO123" s="29">
        <v>0</v>
      </c>
      <c r="BR123" s="27" t="s">
        <v>168</v>
      </c>
      <c r="BS123" s="29"/>
      <c r="BT123" s="29">
        <v>0</v>
      </c>
      <c r="BW123" s="27" t="s">
        <v>168</v>
      </c>
      <c r="BX123" s="29"/>
      <c r="BY123" s="29">
        <v>0</v>
      </c>
      <c r="CB123" s="27" t="s">
        <v>168</v>
      </c>
      <c r="CC123" s="29"/>
      <c r="CD123" s="29">
        <v>0</v>
      </c>
    </row>
    <row r="124" spans="64:82" x14ac:dyDescent="0.25">
      <c r="BO124" s="29"/>
      <c r="BT124" s="29"/>
      <c r="BY124" s="29"/>
      <c r="CD124" s="29"/>
    </row>
    <row r="125" spans="64:82" x14ac:dyDescent="0.25">
      <c r="BM125" s="28" t="s">
        <v>169</v>
      </c>
      <c r="BN125" s="65">
        <f>SUM(BN5:BN124)/$C$1</f>
        <v>1489.2435500000001</v>
      </c>
      <c r="BO125" s="65">
        <f>SUM(BO5:BO124)/$C$1</f>
        <v>3607.2473</v>
      </c>
      <c r="BR125" s="28" t="s">
        <v>169</v>
      </c>
      <c r="BS125" s="65">
        <f>SUM(BS5:BS124)/$C$1</f>
        <v>1489.2435500000001</v>
      </c>
      <c r="BT125" s="65">
        <f>SUM(BT5:BT124)/$C$1</f>
        <v>3607.2473</v>
      </c>
      <c r="BW125" s="28" t="s">
        <v>169</v>
      </c>
      <c r="BX125" s="65">
        <f>SUM(BX5:BX124)/$C$1</f>
        <v>1489.2435500000001</v>
      </c>
      <c r="BY125" s="65">
        <f>SUM(BY5:BY124)/$C$1</f>
        <v>3607.2473</v>
      </c>
      <c r="CB125" s="28" t="s">
        <v>169</v>
      </c>
      <c r="CC125" s="65">
        <f>SUM(CC5:CC124)/$C$1</f>
        <v>1489.2435500000001</v>
      </c>
      <c r="CD125" s="65">
        <f>SUM(CD5:CD124)/$C$1</f>
        <v>3607.2473</v>
      </c>
    </row>
    <row r="127" spans="64:82" x14ac:dyDescent="0.25">
      <c r="BM127" s="28" t="s">
        <v>170</v>
      </c>
      <c r="BN127" s="28"/>
      <c r="BO127" s="65">
        <v>0</v>
      </c>
      <c r="BR127" s="28" t="s">
        <v>170</v>
      </c>
      <c r="BS127" s="28"/>
      <c r="BT127" s="65">
        <v>0</v>
      </c>
      <c r="BW127" s="28" t="s">
        <v>170</v>
      </c>
      <c r="BX127" s="28"/>
      <c r="BY127" s="65">
        <v>0</v>
      </c>
      <c r="CB127" s="28" t="s">
        <v>170</v>
      </c>
      <c r="CC127" s="28"/>
      <c r="CD127" s="65">
        <v>0</v>
      </c>
    </row>
    <row r="128" spans="64:82" x14ac:dyDescent="0.25">
      <c r="BM128" s="28" t="s">
        <v>171</v>
      </c>
      <c r="BN128" s="28" t="s">
        <v>27</v>
      </c>
      <c r="BO128" s="65">
        <f>+(BO125+((BN125-BN135)*BO130))+(BN135*(BO130/2))</f>
        <v>11909.0483</v>
      </c>
      <c r="BR128" s="28" t="s">
        <v>171</v>
      </c>
      <c r="BS128" s="28" t="s">
        <v>27</v>
      </c>
      <c r="BT128" s="65">
        <f>+(BT125+((BS125-BS135)*BT130))+(BS135*(BT130/2))</f>
        <v>9833.5980500000005</v>
      </c>
      <c r="BW128" s="28" t="s">
        <v>171</v>
      </c>
      <c r="BX128" s="28" t="s">
        <v>27</v>
      </c>
      <c r="BY128" s="65">
        <f>+(BY125+((BX125-BX135)*BY130))+(BX135*(BY130/2))</f>
        <v>7758.1477999999997</v>
      </c>
      <c r="CB128" s="28" t="s">
        <v>171</v>
      </c>
      <c r="CC128" s="28" t="s">
        <v>27</v>
      </c>
      <c r="CD128" s="65">
        <f>+(CD125+((CC125-CC135)*CD130))+(CC135*(CD130/2))</f>
        <v>5682.6975500000008</v>
      </c>
    </row>
    <row r="129" spans="65:82" x14ac:dyDescent="0.25">
      <c r="BM129" s="28" t="s">
        <v>172</v>
      </c>
      <c r="BN129" s="28" t="s">
        <v>27</v>
      </c>
      <c r="BO129" s="65">
        <v>120</v>
      </c>
      <c r="BR129" s="28" t="s">
        <v>172</v>
      </c>
      <c r="BS129" s="28" t="s">
        <v>27</v>
      </c>
      <c r="BT129" s="65">
        <v>120</v>
      </c>
      <c r="BW129" s="28" t="s">
        <v>172</v>
      </c>
      <c r="BX129" s="28" t="s">
        <v>27</v>
      </c>
      <c r="BY129" s="65">
        <v>120</v>
      </c>
      <c r="CB129" s="28" t="s">
        <v>172</v>
      </c>
      <c r="CC129" s="28" t="s">
        <v>27</v>
      </c>
      <c r="CD129" s="65">
        <v>120</v>
      </c>
    </row>
    <row r="130" spans="65:82" x14ac:dyDescent="0.25">
      <c r="BM130" s="28" t="s">
        <v>173</v>
      </c>
      <c r="BN130" s="28"/>
      <c r="BO130" s="28">
        <v>8</v>
      </c>
      <c r="BR130" s="28" t="s">
        <v>173</v>
      </c>
      <c r="BS130" s="28"/>
      <c r="BT130" s="28">
        <v>6</v>
      </c>
      <c r="BW130" s="28" t="s">
        <v>173</v>
      </c>
      <c r="BX130" s="28"/>
      <c r="BY130" s="28">
        <v>4</v>
      </c>
      <c r="CB130" s="28" t="s">
        <v>173</v>
      </c>
      <c r="CC130" s="28"/>
      <c r="CD130" s="28">
        <v>2</v>
      </c>
    </row>
    <row r="131" spans="65:82" x14ac:dyDescent="0.25">
      <c r="BM131" s="28" t="s">
        <v>174</v>
      </c>
      <c r="BN131" s="28"/>
      <c r="BO131" s="65">
        <f>+BO129*23</f>
        <v>2760</v>
      </c>
      <c r="BR131" s="28" t="s">
        <v>174</v>
      </c>
      <c r="BS131" s="28"/>
      <c r="BT131" s="65">
        <f>+BT129*23</f>
        <v>2760</v>
      </c>
      <c r="BW131" s="28" t="s">
        <v>174</v>
      </c>
      <c r="BX131" s="28"/>
      <c r="BY131" s="65">
        <f>+BY129*23</f>
        <v>2760</v>
      </c>
      <c r="CB131" s="28" t="s">
        <v>174</v>
      </c>
      <c r="CC131" s="28"/>
      <c r="CD131" s="65">
        <f>+CD129*23</f>
        <v>2760</v>
      </c>
    </row>
    <row r="132" spans="65:82" x14ac:dyDescent="0.25">
      <c r="BM132" s="28" t="s">
        <v>175</v>
      </c>
      <c r="BN132" s="28"/>
      <c r="BO132" s="65">
        <f>+BO131+BO128</f>
        <v>14669.0483</v>
      </c>
      <c r="BR132" s="28" t="s">
        <v>175</v>
      </c>
      <c r="BS132" s="28"/>
      <c r="BT132" s="65">
        <f>+BT131+BT128</f>
        <v>12593.598050000001</v>
      </c>
      <c r="BW132" s="28" t="s">
        <v>175</v>
      </c>
      <c r="BX132" s="28"/>
      <c r="BY132" s="65">
        <f>+BY131+BY128</f>
        <v>10518.147799999999</v>
      </c>
      <c r="CB132" s="28" t="s">
        <v>175</v>
      </c>
      <c r="CC132" s="28"/>
      <c r="CD132" s="65">
        <f>+CD131+CD128</f>
        <v>8442.6975500000008</v>
      </c>
    </row>
    <row r="133" spans="65:82" x14ac:dyDescent="0.25">
      <c r="BM133" s="28" t="s">
        <v>176</v>
      </c>
      <c r="BN133" s="65">
        <f>+BO132/BO130</f>
        <v>1833.6310375</v>
      </c>
      <c r="BO133" s="28"/>
      <c r="BR133" s="28" t="s">
        <v>176</v>
      </c>
      <c r="BS133" s="65">
        <f>+BT132/BT130</f>
        <v>2098.9330083333334</v>
      </c>
      <c r="BT133" s="28"/>
      <c r="BW133" s="28" t="s">
        <v>176</v>
      </c>
      <c r="BX133" s="65">
        <f>+BY132/BY130</f>
        <v>2629.5369499999997</v>
      </c>
      <c r="BY133" s="28"/>
      <c r="CB133" s="28" t="s">
        <v>176</v>
      </c>
      <c r="CC133" s="65">
        <f>+CD132/CD130</f>
        <v>4221.3487750000004</v>
      </c>
      <c r="CD133" s="28"/>
    </row>
    <row r="134" spans="65:82" x14ac:dyDescent="0.25">
      <c r="BM134" s="28" t="s">
        <v>177</v>
      </c>
      <c r="BN134" s="65">
        <f>+(BO132/BO130*2)-BN135</f>
        <v>2764.2252250000001</v>
      </c>
      <c r="BO134" s="28"/>
      <c r="BR134" s="28" t="s">
        <v>177</v>
      </c>
      <c r="BS134" s="65">
        <f>+(BT132/BT130*2)-BS135</f>
        <v>3294.8291666666669</v>
      </c>
      <c r="BT134" s="28"/>
      <c r="BW134" s="28" t="s">
        <v>177</v>
      </c>
      <c r="BX134" s="65">
        <f>+(BY132/BY130*2)-BX135</f>
        <v>4356.037049999999</v>
      </c>
      <c r="BY134" s="28"/>
      <c r="CB134" s="28" t="s">
        <v>177</v>
      </c>
      <c r="CC134" s="65">
        <f>+(CD132/CD130*2)-CC135</f>
        <v>7539.6607000000004</v>
      </c>
      <c r="CD134" s="28"/>
    </row>
    <row r="135" spans="65:82" x14ac:dyDescent="0.25">
      <c r="BM135" s="28" t="s">
        <v>178</v>
      </c>
      <c r="BN135" s="65">
        <f>+(+BN117+BN114+BN109+BN106+BN101+BN33+BN28+BN22+BN10+BN95+BN92+BN83+BN67+BN57+BN53)/$C$1</f>
        <v>903.03685000000007</v>
      </c>
      <c r="BO135" s="28"/>
      <c r="BR135" s="28" t="s">
        <v>178</v>
      </c>
      <c r="BS135" s="65">
        <f>+(+BS117+BS114+BS109+BS106+BS101+BS33+BS28+BS22+BS10+BS95+BS92+BS83+BS67+BS57+BS53)/$C$1</f>
        <v>903.03685000000007</v>
      </c>
      <c r="BT135" s="28"/>
      <c r="BW135" s="28" t="s">
        <v>178</v>
      </c>
      <c r="BX135" s="65">
        <f>+(+BX117+BX114+BX109+BX106+BX101+BX33+BX28+BX22+BX10+BX95+BX92+BX83+BX67+BX57+BX53)/$C$1</f>
        <v>903.03685000000007</v>
      </c>
      <c r="BY135" s="28"/>
      <c r="CB135" s="28" t="s">
        <v>178</v>
      </c>
      <c r="CC135" s="65">
        <f>+(+CC117+CC114+CC109+CC106+CC101+CC33+CC28+CC22+CC10+CC95+CC92+CC83+CC67+CC57+CC53)/$C$1</f>
        <v>903.03685000000007</v>
      </c>
      <c r="CD135" s="28"/>
    </row>
    <row r="136" spans="65:82" x14ac:dyDescent="0.25">
      <c r="BM136" s="28" t="s">
        <v>179</v>
      </c>
      <c r="BN136" s="65">
        <f>+BN125-BN135</f>
        <v>586.20670000000007</v>
      </c>
      <c r="BO136" s="28"/>
      <c r="BR136" s="28" t="s">
        <v>179</v>
      </c>
      <c r="BS136" s="65">
        <f>+BS125-BS135</f>
        <v>586.20670000000007</v>
      </c>
      <c r="BT136" s="28"/>
      <c r="BW136" s="28" t="s">
        <v>179</v>
      </c>
      <c r="BX136" s="65">
        <f>+BX125-BX135</f>
        <v>586.20670000000007</v>
      </c>
      <c r="BY136" s="28"/>
      <c r="CB136" s="28" t="s">
        <v>179</v>
      </c>
      <c r="CC136" s="65">
        <f>+CC125-CC135</f>
        <v>586.20670000000007</v>
      </c>
      <c r="CD136" s="28"/>
    </row>
    <row r="138" spans="65:82" x14ac:dyDescent="0.25">
      <c r="BM138" s="28" t="s">
        <v>180</v>
      </c>
      <c r="BN138" s="65">
        <f>+(BN139/2)+(BN135/2)</f>
        <v>2285.1494625</v>
      </c>
      <c r="BO138" s="64">
        <f>+BN138</f>
        <v>2285.1494625</v>
      </c>
      <c r="BR138" s="28" t="s">
        <v>180</v>
      </c>
      <c r="BS138" s="65">
        <f>+(BS139/2)+(BS135/2)</f>
        <v>2550.4514333333336</v>
      </c>
      <c r="BW138" s="28" t="s">
        <v>180</v>
      </c>
      <c r="BX138" s="65">
        <f>+(BX139/2)+(BX135/2)</f>
        <v>3081.0553749999999</v>
      </c>
      <c r="CB138" s="28" t="s">
        <v>180</v>
      </c>
      <c r="CC138" s="65">
        <f>+(CC139/2)+(CC135/2)</f>
        <v>4672.8672000000006</v>
      </c>
    </row>
    <row r="139" spans="65:82" x14ac:dyDescent="0.25">
      <c r="BM139" s="28" t="s">
        <v>181</v>
      </c>
      <c r="BN139" s="65">
        <f>+(BO132/BO130)*2</f>
        <v>3667.2620750000001</v>
      </c>
      <c r="BO139" s="64">
        <f>+BN139</f>
        <v>3667.2620750000001</v>
      </c>
      <c r="BR139" s="28" t="s">
        <v>181</v>
      </c>
      <c r="BS139" s="65">
        <f>+(BT132/BT130)*2</f>
        <v>4197.8660166666668</v>
      </c>
      <c r="BW139" s="28" t="s">
        <v>181</v>
      </c>
      <c r="BX139" s="65">
        <f>+(BY132/BY130)*2</f>
        <v>5259.0738999999994</v>
      </c>
      <c r="CB139" s="28" t="s">
        <v>181</v>
      </c>
      <c r="CC139" s="65">
        <f>+(CD132/CD130)*2</f>
        <v>8442.6975500000008</v>
      </c>
    </row>
    <row r="140" spans="65:82" x14ac:dyDescent="0.25">
      <c r="BM140" s="28" t="s">
        <v>182</v>
      </c>
      <c r="BN140" s="65">
        <f>+(BO128/6)+((BO129*8*10)/6)+((17550/6)-(17550/8))/$C$1</f>
        <v>3603.7003208333335</v>
      </c>
      <c r="BO140" s="64"/>
      <c r="BR140" s="28" t="s">
        <v>182</v>
      </c>
      <c r="BS140" s="65">
        <f>+(BS141/2)+(BS135/2)</f>
        <v>2550.4514333333336</v>
      </c>
      <c r="BT140" s="64">
        <f>+BS138</f>
        <v>2550.4514333333336</v>
      </c>
      <c r="BW140" s="28" t="s">
        <v>182</v>
      </c>
      <c r="BX140" s="65">
        <f>+(BX141/2)+(BX135/2)</f>
        <v>3081.0553749999999</v>
      </c>
      <c r="CB140" s="28" t="s">
        <v>182</v>
      </c>
      <c r="CC140" s="65">
        <f>+(CC141/2)+(CC135/2)</f>
        <v>4672.8672000000006</v>
      </c>
    </row>
    <row r="141" spans="65:82" x14ac:dyDescent="0.25">
      <c r="BM141" s="28" t="s">
        <v>181</v>
      </c>
      <c r="BN141" s="65">
        <f>+(BN140*2)-BN135</f>
        <v>6304.3637916666667</v>
      </c>
      <c r="BO141" s="64"/>
      <c r="BR141" s="28" t="s">
        <v>181</v>
      </c>
      <c r="BS141" s="65">
        <f>+(BT132/BT130)*2</f>
        <v>4197.8660166666668</v>
      </c>
      <c r="BT141" s="64">
        <f>+BS139</f>
        <v>4197.8660166666668</v>
      </c>
      <c r="BW141" s="28" t="s">
        <v>181</v>
      </c>
      <c r="BX141" s="65">
        <f>+(BY132/BY130)*2</f>
        <v>5259.0738999999994</v>
      </c>
      <c r="CB141" s="28" t="s">
        <v>181</v>
      </c>
      <c r="CC141" s="65">
        <f>+(CD132/CD130)*2</f>
        <v>8442.6975500000008</v>
      </c>
    </row>
    <row r="142" spans="65:82" x14ac:dyDescent="0.25">
      <c r="BM142" s="28" t="s">
        <v>183</v>
      </c>
      <c r="BN142" s="65">
        <f>+(BO128/4)+((BO129*6*10)/4)+((17550/4)-(17550/8))/$C$1</f>
        <v>4833.838887500001</v>
      </c>
      <c r="BO142" s="64"/>
      <c r="BR142" s="28" t="s">
        <v>183</v>
      </c>
      <c r="BS142" s="65">
        <f>+(BT128/4)+((BT129*6*10)/4)+((17550/4)-(17550/8))/$C$1</f>
        <v>4314.9763250000005</v>
      </c>
      <c r="BT142" s="64"/>
      <c r="BW142" s="28" t="s">
        <v>183</v>
      </c>
      <c r="BX142" s="65">
        <f>+(BX143/2)+(BX135/2)</f>
        <v>3081.0553749999999</v>
      </c>
      <c r="BY142" s="64">
        <f>+BX138</f>
        <v>3081.0553749999999</v>
      </c>
      <c r="CB142" s="28" t="s">
        <v>183</v>
      </c>
      <c r="CC142" s="65">
        <f>+(CC143/2)+(CC135/2)</f>
        <v>4672.8672000000006</v>
      </c>
    </row>
    <row r="143" spans="65:82" x14ac:dyDescent="0.25">
      <c r="BM143" s="28" t="s">
        <v>181</v>
      </c>
      <c r="BN143" s="65">
        <f>+(BN142*2)-BN135</f>
        <v>8764.6409250000015</v>
      </c>
      <c r="BO143" s="64"/>
      <c r="BR143" s="28" t="s">
        <v>181</v>
      </c>
      <c r="BS143" s="65">
        <f>+(BS142*2)-BS135</f>
        <v>7726.9158000000007</v>
      </c>
      <c r="BT143" s="64"/>
      <c r="BW143" s="28" t="s">
        <v>181</v>
      </c>
      <c r="BX143" s="65">
        <f>+(BY132/BY130)*2</f>
        <v>5259.0738999999994</v>
      </c>
      <c r="BY143" s="64">
        <f>+BX139</f>
        <v>5259.0738999999994</v>
      </c>
      <c r="CB143" s="28" t="s">
        <v>181</v>
      </c>
      <c r="CC143" s="65">
        <f>+(CD132/CD130)*2</f>
        <v>8442.6975500000008</v>
      </c>
    </row>
    <row r="144" spans="65:82" x14ac:dyDescent="0.25">
      <c r="BM144" s="28" t="s">
        <v>184</v>
      </c>
      <c r="BN144" s="65">
        <f>+(BO128/2)+((BO129*4*10)/2)+((17550/2)-(17550/8))/$C$1</f>
        <v>8524.2545875000014</v>
      </c>
      <c r="BO144" s="64"/>
      <c r="BR144" s="28" t="s">
        <v>184</v>
      </c>
      <c r="BS144" s="65">
        <f>+(BT128/2)+((BT129*4*10)/2)+((17550/2)-(17550/8))/$C$1</f>
        <v>7486.5294625000006</v>
      </c>
      <c r="BT144" s="64"/>
      <c r="BW144" s="28" t="s">
        <v>184</v>
      </c>
      <c r="BX144" s="65">
        <f>+(BY128/2)+((BY129*4*10)/2)+((17550/2)-(17550/8))/$C$1</f>
        <v>6448.8043374999997</v>
      </c>
      <c r="BY144" s="64"/>
      <c r="CB144" s="28" t="s">
        <v>184</v>
      </c>
      <c r="CC144" s="65">
        <f>+CC145+(CC135/2)</f>
        <v>8894.215975000001</v>
      </c>
      <c r="CD144" s="64">
        <f>+CC138</f>
        <v>4672.8672000000006</v>
      </c>
    </row>
    <row r="145" spans="65:82" x14ac:dyDescent="0.25">
      <c r="BM145" s="28" t="s">
        <v>181</v>
      </c>
      <c r="BN145" s="65">
        <f>+(BN144*2)-BN135</f>
        <v>16145.472325000002</v>
      </c>
      <c r="BO145" s="64"/>
      <c r="BR145" s="28" t="s">
        <v>181</v>
      </c>
      <c r="BS145" s="65">
        <f>+(BS144*2)-BS135</f>
        <v>14070.022075000001</v>
      </c>
      <c r="BT145" s="64"/>
      <c r="BW145" s="28" t="s">
        <v>181</v>
      </c>
      <c r="BX145" s="65">
        <f>+(BX144*2)-BX135</f>
        <v>11994.571824999999</v>
      </c>
      <c r="BY145" s="64"/>
      <c r="CB145" s="28" t="s">
        <v>181</v>
      </c>
      <c r="CC145" s="65">
        <f>+CD132</f>
        <v>8442.6975500000008</v>
      </c>
      <c r="CD145" s="64">
        <f>+CC139</f>
        <v>8442.6975500000008</v>
      </c>
    </row>
  </sheetData>
  <mergeCells count="4">
    <mergeCell ref="C3:E3"/>
    <mergeCell ref="W3:Y3"/>
    <mergeCell ref="AS3:AU3"/>
    <mergeCell ref="BM3:BO3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Feuil3</vt:lpstr>
      <vt:lpstr>Feuil2</vt:lpstr>
      <vt:lpstr>Feuil1</vt:lpstr>
      <vt:lpstr>Feuil2!majorrates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Gérard BIWAND</dc:creator>
  <cp:lastModifiedBy>Utilisateur</cp:lastModifiedBy>
  <cp:lastPrinted>2017-07-28T13:20:13Z</cp:lastPrinted>
  <dcterms:created xsi:type="dcterms:W3CDTF">2017-07-28T06:13:48Z</dcterms:created>
  <dcterms:modified xsi:type="dcterms:W3CDTF">2021-10-22T07:17:21Z</dcterms:modified>
</cp:coreProperties>
</file>